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9240" activeTab="0"/>
  </bookViews>
  <sheets>
    <sheet name="Intro" sheetId="1" r:id="rId1"/>
    <sheet name="Lempor calculation" sheetId="2" r:id="rId2"/>
    <sheet name="Steam rate calculation" sheetId="3" r:id="rId3"/>
    <sheet name="Appendix 1" sheetId="4" r:id="rId4"/>
    <sheet name="Appendix 2" sheetId="5" r:id="rId5"/>
  </sheets>
  <definedNames/>
  <calcPr fullCalcOnLoad="1"/>
</workbook>
</file>

<file path=xl/sharedStrings.xml><?xml version="1.0" encoding="utf-8"?>
<sst xmlns="http://schemas.openxmlformats.org/spreadsheetml/2006/main" count="306" uniqueCount="268">
  <si>
    <t>Cylinder diameter (mm)</t>
  </si>
  <si>
    <t>Piston stroke (mm)</t>
  </si>
  <si>
    <t>Wheel diameter (mm)</t>
  </si>
  <si>
    <t>Design speed (km/h)</t>
  </si>
  <si>
    <t>Number of cylinders</t>
  </si>
  <si>
    <t>Design cut off (%)</t>
  </si>
  <si>
    <t>CALCULATED PARAMETERS</t>
  </si>
  <si>
    <t>Distance travelled per wheel revolution (mm)</t>
  </si>
  <si>
    <t>Gas mass / steam mass, L/D</t>
  </si>
  <si>
    <r>
      <t>The objective of the calculation is to determine the chimney throat area, F</t>
    </r>
    <r>
      <rPr>
        <vertAlign val="subscript"/>
        <sz val="10"/>
        <rFont val="Arial"/>
        <family val="2"/>
      </rPr>
      <t>1</t>
    </r>
    <r>
      <rPr>
        <sz val="10"/>
        <rFont val="Arial"/>
        <family val="0"/>
      </rPr>
      <t xml:space="preserve"> and Tuyere area, F, by trial and error solution of Equation 9.</t>
    </r>
  </si>
  <si>
    <t>Trial value of chimney throat diameter (mm)</t>
  </si>
  <si>
    <t>From Porta's formula</t>
  </si>
  <si>
    <t>Multiply throat area by exit/throat ratio.</t>
  </si>
  <si>
    <t>Design steam mass flow rate, D (kg/s)</t>
  </si>
  <si>
    <t>Porta's equation 9</t>
  </si>
  <si>
    <t>Gas mass flow rate, L (kg/s)</t>
  </si>
  <si>
    <t>Steam tuyere nozzle diameter (mm)</t>
  </si>
  <si>
    <t>Equation 9 denominator term</t>
  </si>
  <si>
    <t>This spreadsheet is intended to provide a solution to Equation 9 of the following publication:</t>
  </si>
  <si>
    <t xml:space="preserve">Disclaimers: </t>
  </si>
  <si>
    <t>Vary this by trial and error to maximise Tuyere nozzle size</t>
  </si>
  <si>
    <t>Coefficient, ξ</t>
  </si>
  <si>
    <t>Diffuser efficiency, η</t>
  </si>
  <si>
    <t>Equation term, λ</t>
  </si>
  <si>
    <t>Notes:</t>
  </si>
  <si>
    <t>Values in black to be input by user</t>
  </si>
  <si>
    <t>Values in red are calculated by spreadsheet</t>
  </si>
  <si>
    <r>
      <t>2  (</t>
    </r>
    <r>
      <rPr>
        <sz val="10"/>
        <color indexed="12"/>
        <rFont val="Arial"/>
        <family val="2"/>
      </rPr>
      <t>Appendix A3 and text of Porta's paper)</t>
    </r>
  </si>
  <si>
    <t>0.1 (Text of Porta's paper)</t>
  </si>
  <si>
    <t>0.04 (Text of Porta's paper)</t>
  </si>
  <si>
    <t>1.9  (Appendix A3 of Porta's paper)</t>
  </si>
  <si>
    <t>0.8 to 0.85  (Appendix A1 of Porta's paper.)</t>
  </si>
  <si>
    <t>Design speed (mm/min)</t>
  </si>
  <si>
    <t>Admission pressure (% boiler pressure)</t>
  </si>
  <si>
    <t>Temperature at initial pressure of compression (°C)</t>
  </si>
  <si>
    <t>Wheel revolutions, R (rpm)</t>
  </si>
  <si>
    <r>
      <t>Specific volume of steam at pressure of admission, V</t>
    </r>
    <r>
      <rPr>
        <vertAlign val="subscript"/>
        <sz val="10"/>
        <color indexed="12"/>
        <rFont val="Arial"/>
        <family val="2"/>
      </rPr>
      <t>a</t>
    </r>
    <r>
      <rPr>
        <sz val="10"/>
        <color indexed="12"/>
        <rFont val="Arial"/>
        <family val="2"/>
      </rPr>
      <t xml:space="preserve"> (m</t>
    </r>
    <r>
      <rPr>
        <vertAlign val="superscript"/>
        <sz val="10"/>
        <color indexed="12"/>
        <rFont val="Arial"/>
        <family val="2"/>
      </rPr>
      <t>3</t>
    </r>
    <r>
      <rPr>
        <sz val="10"/>
        <color indexed="12"/>
        <rFont val="Arial"/>
        <family val="2"/>
      </rPr>
      <t>/kg)</t>
    </r>
  </si>
  <si>
    <r>
      <t>Specific volume of steam at initial pressure of compression, V</t>
    </r>
    <r>
      <rPr>
        <vertAlign val="subscript"/>
        <sz val="10"/>
        <color indexed="12"/>
        <rFont val="Arial"/>
        <family val="2"/>
      </rPr>
      <t>c</t>
    </r>
    <r>
      <rPr>
        <sz val="10"/>
        <color indexed="12"/>
        <rFont val="Arial"/>
        <family val="2"/>
      </rPr>
      <t xml:space="preserve">  (m</t>
    </r>
    <r>
      <rPr>
        <vertAlign val="superscript"/>
        <sz val="10"/>
        <color indexed="12"/>
        <rFont val="Arial"/>
        <family val="2"/>
      </rPr>
      <t>3</t>
    </r>
    <r>
      <rPr>
        <sz val="10"/>
        <color indexed="12"/>
        <rFont val="Arial"/>
        <family val="2"/>
      </rPr>
      <t>/kg)</t>
    </r>
  </si>
  <si>
    <t>120R</t>
  </si>
  <si>
    <t>First term of Phillipson equation</t>
  </si>
  <si>
    <t>Second term of Phillipson equation</t>
  </si>
  <si>
    <t>Third term of Phillipson equation</t>
  </si>
  <si>
    <t>Steam consumption per cylinder per hour (kg/hr)</t>
  </si>
  <si>
    <t>Total steam consumption per hour (kg/hr)</t>
  </si>
  <si>
    <t>COMMENTS</t>
  </si>
  <si>
    <t>PARAMETER</t>
  </si>
  <si>
    <t>Cross sectional area x stroke</t>
  </si>
  <si>
    <t>Calculated from cylinder diameter</t>
  </si>
  <si>
    <t>Convert units to cubic metres for convenience</t>
  </si>
  <si>
    <t>Equal to wheel circumference</t>
  </si>
  <si>
    <t>Convert km/hr to mm/min</t>
  </si>
  <si>
    <t>Divide design speed by distance travelled per revolution</t>
  </si>
  <si>
    <t>Calculated by Phillipson Equation 61</t>
  </si>
  <si>
    <t>Multiply consumption per cylinder by number of cylinders</t>
  </si>
  <si>
    <t>INPUT DATA</t>
  </si>
  <si>
    <t>Locomotive Geometry</t>
  </si>
  <si>
    <t>Operating Parameters</t>
  </si>
  <si>
    <t>Cylinder Parameters</t>
  </si>
  <si>
    <t>Steam Parameters</t>
  </si>
  <si>
    <t>Calculated - From % value input by user</t>
  </si>
  <si>
    <t>Admission temperature (°C)</t>
  </si>
  <si>
    <t>User to input from steam tables at admission pressure and temperature</t>
  </si>
  <si>
    <t>User to input from steam tables at pressure and temperature of initial compression</t>
  </si>
  <si>
    <t>Clearance volume (% cyl swept volume)</t>
  </si>
  <si>
    <t>Clearance volume, c (decimal of cyl swept volume)</t>
  </si>
  <si>
    <t>Volume swept to point of cut off, v (decimal of cyl swept volume)</t>
  </si>
  <si>
    <t>Volume from point of compression to end of stroke (% cyl swept volume)</t>
  </si>
  <si>
    <t>Volume from point of compression to end of stroke, x (decimal of cyl swept volume)</t>
  </si>
  <si>
    <t>Calculated - From design cut off</t>
  </si>
  <si>
    <t>Calculated - From % clearance volume</t>
  </si>
  <si>
    <t>Calculated - From % compression volume</t>
  </si>
  <si>
    <t>Steam consumption per minute (kg/min)</t>
  </si>
  <si>
    <t>Steam consumption per second (kg/s)</t>
  </si>
  <si>
    <t>Alternative units (kg/min)</t>
  </si>
  <si>
    <t>Results</t>
  </si>
  <si>
    <t>Calculation Steps</t>
  </si>
  <si>
    <t>Range suggested by Phillipson: 19-20 psi (abs)</t>
  </si>
  <si>
    <t>Case 1</t>
  </si>
  <si>
    <t>Case 2</t>
  </si>
  <si>
    <t>Case 3</t>
  </si>
  <si>
    <t>Case 4</t>
  </si>
  <si>
    <t>This spreadsheet is intended to provide a solution to Equation 61 of the following publication:</t>
  </si>
  <si>
    <t>4  (Appendix A1 of Porta's paper.)  Note that this may not be achievable in practice due to loading gauge constraints.</t>
  </si>
  <si>
    <t>Typical value estimated from published indicator diagram data: 15%</t>
  </si>
  <si>
    <t>Exhaust System Parameters</t>
  </si>
  <si>
    <t>Flow Parameters</t>
  </si>
  <si>
    <r>
      <t>Cylinder cross sectional area (mm</t>
    </r>
    <r>
      <rPr>
        <vertAlign val="superscript"/>
        <sz val="10"/>
        <color indexed="10"/>
        <rFont val="Arial"/>
        <family val="2"/>
      </rPr>
      <t>2</t>
    </r>
    <r>
      <rPr>
        <sz val="10"/>
        <color indexed="10"/>
        <rFont val="Arial"/>
        <family val="2"/>
      </rPr>
      <t>)</t>
    </r>
  </si>
  <si>
    <r>
      <t>Individual cylinder swept volume (mm</t>
    </r>
    <r>
      <rPr>
        <vertAlign val="superscript"/>
        <sz val="10"/>
        <color indexed="10"/>
        <rFont val="Arial"/>
        <family val="2"/>
      </rPr>
      <t>3</t>
    </r>
    <r>
      <rPr>
        <sz val="10"/>
        <color indexed="10"/>
        <rFont val="Arial"/>
        <family val="2"/>
      </rPr>
      <t>)</t>
    </r>
  </si>
  <si>
    <r>
      <t>Individual cylinder swept volume, V (m</t>
    </r>
    <r>
      <rPr>
        <vertAlign val="superscript"/>
        <sz val="10"/>
        <color indexed="10"/>
        <rFont val="Arial"/>
        <family val="2"/>
      </rPr>
      <t>3</t>
    </r>
    <r>
      <rPr>
        <sz val="10"/>
        <color indexed="10"/>
        <rFont val="Arial"/>
        <family val="2"/>
      </rPr>
      <t>)</t>
    </r>
  </si>
  <si>
    <r>
      <t>{(v+c)V} / V</t>
    </r>
    <r>
      <rPr>
        <vertAlign val="subscript"/>
        <sz val="10"/>
        <color indexed="10"/>
        <rFont val="Arial"/>
        <family val="2"/>
      </rPr>
      <t>a</t>
    </r>
  </si>
  <si>
    <r>
      <t>{(x+c)V} / V</t>
    </r>
    <r>
      <rPr>
        <vertAlign val="subscript"/>
        <sz val="10"/>
        <color indexed="10"/>
        <rFont val="Arial"/>
        <family val="2"/>
      </rPr>
      <t>c</t>
    </r>
  </si>
  <si>
    <t>Calculated - Steam mass flow rate x L/D</t>
  </si>
  <si>
    <r>
      <t>Chimney throat area, F</t>
    </r>
    <r>
      <rPr>
        <vertAlign val="subscript"/>
        <sz val="10"/>
        <color indexed="10"/>
        <rFont val="Arial"/>
        <family val="0"/>
      </rPr>
      <t>1</t>
    </r>
    <r>
      <rPr>
        <sz val="10"/>
        <color indexed="10"/>
        <rFont val="Arial"/>
        <family val="0"/>
      </rPr>
      <t xml:space="preserve"> (m</t>
    </r>
    <r>
      <rPr>
        <vertAlign val="superscript"/>
        <sz val="10"/>
        <color indexed="10"/>
        <rFont val="Arial"/>
        <family val="0"/>
      </rPr>
      <t>2</t>
    </r>
    <r>
      <rPr>
        <sz val="10"/>
        <color indexed="10"/>
        <rFont val="Arial"/>
        <family val="0"/>
      </rPr>
      <t>)</t>
    </r>
  </si>
  <si>
    <r>
      <t>Chimney exit area, F</t>
    </r>
    <r>
      <rPr>
        <vertAlign val="subscript"/>
        <sz val="10"/>
        <color indexed="10"/>
        <rFont val="Arial"/>
        <family val="0"/>
      </rPr>
      <t>s</t>
    </r>
    <r>
      <rPr>
        <sz val="10"/>
        <color indexed="10"/>
        <rFont val="Arial"/>
        <family val="0"/>
      </rPr>
      <t>, (m</t>
    </r>
    <r>
      <rPr>
        <vertAlign val="superscript"/>
        <sz val="10"/>
        <color indexed="10"/>
        <rFont val="Arial"/>
        <family val="0"/>
      </rPr>
      <t>2</t>
    </r>
    <r>
      <rPr>
        <sz val="10"/>
        <color indexed="10"/>
        <rFont val="Arial"/>
        <family val="0"/>
      </rPr>
      <t>)</t>
    </r>
  </si>
  <si>
    <r>
      <t>Ideal diffuser outlet area, F</t>
    </r>
    <r>
      <rPr>
        <vertAlign val="subscript"/>
        <sz val="10"/>
        <color indexed="10"/>
        <rFont val="Arial"/>
        <family val="0"/>
      </rPr>
      <t>0</t>
    </r>
    <r>
      <rPr>
        <sz val="10"/>
        <color indexed="10"/>
        <rFont val="Arial"/>
        <family val="0"/>
      </rPr>
      <t>, (m</t>
    </r>
    <r>
      <rPr>
        <vertAlign val="superscript"/>
        <sz val="10"/>
        <color indexed="10"/>
        <rFont val="Arial"/>
        <family val="0"/>
      </rPr>
      <t>2</t>
    </r>
    <r>
      <rPr>
        <sz val="10"/>
        <color indexed="10"/>
        <rFont val="Arial"/>
        <family val="0"/>
      </rPr>
      <t>)</t>
    </r>
  </si>
  <si>
    <r>
      <t>D</t>
    </r>
    <r>
      <rPr>
        <vertAlign val="superscript"/>
        <sz val="10"/>
        <color indexed="10"/>
        <rFont val="Arial"/>
        <family val="0"/>
      </rPr>
      <t>2</t>
    </r>
    <r>
      <rPr>
        <sz val="10"/>
        <color indexed="10"/>
        <rFont val="Arial"/>
        <family val="0"/>
      </rPr>
      <t>v</t>
    </r>
  </si>
  <si>
    <r>
      <t>F</t>
    </r>
    <r>
      <rPr>
        <vertAlign val="subscript"/>
        <sz val="10"/>
        <color indexed="10"/>
        <rFont val="Arial"/>
        <family val="0"/>
      </rPr>
      <t>1</t>
    </r>
    <r>
      <rPr>
        <sz val="10"/>
        <color indexed="10"/>
        <rFont val="Arial"/>
        <family val="0"/>
      </rPr>
      <t>(Draught) Equation 9 denominator term</t>
    </r>
  </si>
  <si>
    <r>
      <t>Steam tuyere area, F (m</t>
    </r>
    <r>
      <rPr>
        <vertAlign val="superscript"/>
        <sz val="10"/>
        <color indexed="10"/>
        <rFont val="Arial"/>
        <family val="0"/>
      </rPr>
      <t>2</t>
    </r>
    <r>
      <rPr>
        <sz val="10"/>
        <color indexed="10"/>
        <rFont val="Arial"/>
        <family val="0"/>
      </rPr>
      <t>)</t>
    </r>
  </si>
  <si>
    <t>Calculate area from throat diameter</t>
  </si>
  <si>
    <t>Required smokebox vacuum</t>
  </si>
  <si>
    <t>Total area of the Lempor nozzles</t>
  </si>
  <si>
    <t>Diameter of an individual Lempor nozzle - Assumes a 4 nozzle system.</t>
  </si>
  <si>
    <t>PROJECT DATA</t>
  </si>
  <si>
    <t>Locomotive Description</t>
  </si>
  <si>
    <t>Designer</t>
  </si>
  <si>
    <t>Date</t>
  </si>
  <si>
    <t>Mass flow rate of steam through the exhaust system.</t>
  </si>
  <si>
    <t>There are various methods of determining the mass flow rate of steam, including the following:</t>
  </si>
  <si>
    <t>Technical specification of an existing locomotive with known parameters.</t>
  </si>
  <si>
    <t>Experimental measurements on an existing locomotive.</t>
  </si>
  <si>
    <t>No warranties or guarantees are given as to the correctness or appropriateness of the calculations in this spreadsheet.</t>
  </si>
  <si>
    <t>All input data, and all interpretations and applications of the results, are the responsibility of the user.</t>
  </si>
  <si>
    <t>Locomotive Description:</t>
  </si>
  <si>
    <t>Designer:</t>
  </si>
  <si>
    <t>Date:</t>
  </si>
  <si>
    <t>"E. A. PHILLIPSON, 1936, "Steam Locomotive Design: Data and Formulae", Pub. Camden Miniature Steam Services, ISBN No. 0-9536523-9-4</t>
  </si>
  <si>
    <r>
      <t>Specific volume of gas, ν</t>
    </r>
    <r>
      <rPr>
        <vertAlign val="subscript"/>
        <sz val="10"/>
        <color indexed="12"/>
        <rFont val="Arial"/>
        <family val="2"/>
      </rPr>
      <t>b</t>
    </r>
    <r>
      <rPr>
        <sz val="10"/>
        <color indexed="12"/>
        <rFont val="Arial"/>
        <family val="2"/>
      </rPr>
      <t xml:space="preserve"> (m</t>
    </r>
    <r>
      <rPr>
        <vertAlign val="superscript"/>
        <sz val="10"/>
        <color indexed="12"/>
        <rFont val="Arial"/>
        <family val="2"/>
      </rPr>
      <t>3</t>
    </r>
    <r>
      <rPr>
        <sz val="10"/>
        <color indexed="12"/>
        <rFont val="Arial"/>
        <family val="2"/>
      </rPr>
      <t>/kg)</t>
    </r>
  </si>
  <si>
    <r>
      <t>Specific volume of exhaust steam, ν (m</t>
    </r>
    <r>
      <rPr>
        <vertAlign val="superscript"/>
        <sz val="10"/>
        <color indexed="12"/>
        <rFont val="Arial"/>
        <family val="2"/>
      </rPr>
      <t>3</t>
    </r>
    <r>
      <rPr>
        <sz val="10"/>
        <color indexed="12"/>
        <rFont val="Arial"/>
        <family val="2"/>
      </rPr>
      <t>/kg)</t>
    </r>
  </si>
  <si>
    <r>
      <t>Coefficient, ξ</t>
    </r>
    <r>
      <rPr>
        <vertAlign val="subscript"/>
        <sz val="10"/>
        <color indexed="12"/>
        <rFont val="Arial"/>
        <family val="2"/>
      </rPr>
      <t>b</t>
    </r>
  </si>
  <si>
    <r>
      <t>Chimney exit area/chimney throat area, F</t>
    </r>
    <r>
      <rPr>
        <vertAlign val="subscript"/>
        <sz val="10"/>
        <color indexed="12"/>
        <rFont val="Arial"/>
        <family val="2"/>
      </rPr>
      <t>s</t>
    </r>
    <r>
      <rPr>
        <sz val="10"/>
        <color indexed="12"/>
        <rFont val="Arial"/>
        <family val="2"/>
      </rPr>
      <t>/F</t>
    </r>
    <r>
      <rPr>
        <vertAlign val="subscript"/>
        <sz val="10"/>
        <color indexed="12"/>
        <rFont val="Arial"/>
        <family val="2"/>
      </rPr>
      <t>1</t>
    </r>
  </si>
  <si>
    <t>Boiler pressure (MPa gauge)</t>
  </si>
  <si>
    <t xml:space="preserve">"THEORY OF THE LEMPOR EJECTOR AS APPLIED TO PRODUCE DRAUGHT IN STEAM LOCOMOTIVES", L.D. PORTA, </t>
  </si>
  <si>
    <t>BUENOS AIRES, 1974</t>
  </si>
  <si>
    <t xml:space="preserve">By using this spreadsheet the user consents to take full responsibility for all costs and consequences arising directly and/or indirectly </t>
  </si>
  <si>
    <t>from any application of the results.</t>
  </si>
  <si>
    <t>Admission pressure (MPa abs)</t>
  </si>
  <si>
    <t>Initial pressure of compression (MPa abs)</t>
  </si>
  <si>
    <t>Design draught (Pa)</t>
  </si>
  <si>
    <t>Required smokebox vacuum.</t>
  </si>
  <si>
    <t>Calculations to determine the evaporation rate from the boiler.</t>
  </si>
  <si>
    <t>The required smokebox vacuum can similarly be determined by various methods including the following:</t>
  </si>
  <si>
    <t>Blast nozzle size.</t>
  </si>
  <si>
    <t>Chimney throat size.</t>
  </si>
  <si>
    <t>Technical specifications of an existing locomotive with known parameters.</t>
  </si>
  <si>
    <t>First principle calculations based on the required gas flow through the boiler.</t>
  </si>
  <si>
    <t>Date: 1st November 2005</t>
  </si>
  <si>
    <t>Lempor Calculation Spreadsheet</t>
  </si>
  <si>
    <t>Steam Rate Calculation Spreadsheet</t>
  </si>
  <si>
    <t>Tuyere Area</t>
  </si>
  <si>
    <t>Individual Nozzle Diameter</t>
  </si>
  <si>
    <t>Trial Value from cell B40</t>
  </si>
  <si>
    <t>This chart calculates values for the graph</t>
  </si>
  <si>
    <t>Value offset percentage</t>
  </si>
  <si>
    <t xml:space="preserve">Porta's equation expresses these sizes as areas.  For the user's convenience, the worksheet converts areas to diameters, on the assumption that the system comprises a single chimney with four blast nozzles.  For a multiple chimney system, the user will need to compute the chimney throat and blast nozzle diameters from the area data generated by the worksheet. </t>
  </si>
  <si>
    <t>The following input data is required:</t>
  </si>
  <si>
    <t>Caution:</t>
  </si>
  <si>
    <t>Note:</t>
  </si>
  <si>
    <t>A trial diameter for the gas mixing chamber and the small end of the chimney.</t>
  </si>
  <si>
    <t>The "steam rate calculation worksheet" determines the steam flow rate per second through the exhaust system.</t>
  </si>
  <si>
    <t>The admission temperature should take into account the superheater if one is fitted.</t>
  </si>
  <si>
    <t>Steam consumption calculations based on the cylinder volume, wheel diameter, speed, assumed cut-off, etc.  This method assumes that the boiler is capable of providing the volume of steam to be consumed.  The Steam Rate worksheet provides an approximate method of estimating the steam consumption rate using this philosophy. See below.</t>
  </si>
  <si>
    <t>The "Lempor Calculation"  worksheet determines the following basic dimensions of the exhaust system:</t>
  </si>
  <si>
    <t>For full size locomotives, Wardale (Ref 4) and Chapelon (Ref 5) provide smokebox vacuum data for various locomotive types.</t>
  </si>
  <si>
    <t>The worksheet uses a method published by E. A. Phillipson (Ref 7) that requires the user to input the following information:</t>
  </si>
  <si>
    <t>The detail design of the components for an actual Lempor Ejector installation requires several dimensions not calculated by this worksheet. A non-mathematical explanation of the ejector and the additional dimensions, written to assist the Live Steam enthusiast and Model Engineer, has been published by Michael Guy and is available on the web (Ref 8).</t>
  </si>
  <si>
    <t>Camden Miniature Steam Services</t>
  </si>
  <si>
    <t>Attention is therefore brought to the work of J.J.G. Koopmans (Ref 3) which may provide a method of calculating multiple chimney installation sizes when the values for a single chimney are known.</t>
  </si>
  <si>
    <t>The Ultimate Steam Page</t>
  </si>
  <si>
    <t>REFERENCES &amp; HYPERLINKS</t>
  </si>
  <si>
    <t>OTHER LINKS</t>
  </si>
  <si>
    <t>Martyn Bane's Steam &amp; Travel Pages: "Modern and Modernised Steam Locos"</t>
  </si>
  <si>
    <t>The Lempor Ejector Calculator</t>
  </si>
  <si>
    <r>
      <t xml:space="preserve">Values in black to be input by user. </t>
    </r>
    <r>
      <rPr>
        <b/>
        <sz val="10"/>
        <color indexed="8"/>
        <rFont val="Arial"/>
        <family val="2"/>
      </rPr>
      <t>Bold print</t>
    </r>
    <r>
      <rPr>
        <sz val="10"/>
        <color indexed="8"/>
        <rFont val="Arial"/>
        <family val="2"/>
      </rPr>
      <t xml:space="preserve"> indicates principal user input values.</t>
    </r>
  </si>
  <si>
    <t>Ref 8/ Michael's Locomotive Pages: "A Lempor Exhaust Ejector for the Garratt".</t>
  </si>
  <si>
    <t>Ref 7/ "Steam Locomotive Design: Data and Formulae", E.A. Phillipson, Camden Miniature Steam Services, ISBN # 0-9536523-9-4</t>
  </si>
  <si>
    <t>Ref 6/ Michael's Locomotive Pages: "Vacuum Test Page".</t>
  </si>
  <si>
    <t>Ref 5/ "La Locomotive A Vapeur" Andre Chapelon, Camden Miniature Steam Services, ISBN # 0-9536523-0-0</t>
  </si>
  <si>
    <t>Ref 4/ "The Red Devil and Other Tales from the Age of Steam" D. Wardale, Pub. By Author, ISBN # 0-9529998-0-3</t>
  </si>
  <si>
    <t>Ref 3/ J.J.G. Koopmans "A Theory for the Design of Multiple Exhausts for Steam Locomotives"</t>
  </si>
  <si>
    <t>Ref 2/ Ing. L. D. Porta's technical paper describing his Lempor Ejector</t>
  </si>
  <si>
    <t>Ref 1/ Michael's Locomotive Pages: "Index page".</t>
  </si>
  <si>
    <t>If room is available for a tall stack (e.g. on a narrow gauge locomotive) this value may exceed 4 to accommodate the recommended 10 degree included diffuser angle and the available height. Similarly, if headroom is short, the value may be less than 4.</t>
  </si>
  <si>
    <t>ChemicaLogic's SteamTab Companion - a free downloadable Steam Table Calculator</t>
  </si>
  <si>
    <t>EngNet Metric Conversion Calculator Selection page</t>
  </si>
  <si>
    <t>EngNet Tips and Tools page</t>
  </si>
  <si>
    <t>Use superheater output temperature if so fitted</t>
  </si>
  <si>
    <t>The specific volume of steam is required in two places. These values can be obtained from steam tables or via the web, see "Useful Tools" below.</t>
  </si>
  <si>
    <t xml:space="preserve">Useful Tools </t>
  </si>
  <si>
    <t>The authors of this worksheet have no connection with the following companies but have found these pages to be helpful.</t>
  </si>
  <si>
    <t>CONTACT INFORMATION</t>
  </si>
  <si>
    <t>lemporcalculator@ca.inter.net</t>
  </si>
  <si>
    <t>The authors would like to thank the following people:</t>
  </si>
  <si>
    <t>Nigel Day for kindly answering a number of emailed questions.</t>
  </si>
  <si>
    <t>Joe Dunham for MS Excel consulting to Michael Guy.</t>
  </si>
  <si>
    <t>LEMPOR EXHAUST SIZING CALCULATION WORKSHEET</t>
  </si>
  <si>
    <t>STEAM RATE CALCULATION WORKSHEET</t>
  </si>
  <si>
    <r>
      <t xml:space="preserve">The </t>
    </r>
    <r>
      <rPr>
        <b/>
        <i/>
        <sz val="10"/>
        <rFont val="Arial"/>
        <family val="2"/>
      </rPr>
      <t>engine geometry.</t>
    </r>
    <r>
      <rPr>
        <i/>
        <sz val="10"/>
        <rFont val="Arial"/>
        <family val="2"/>
      </rPr>
      <t xml:space="preserve"> </t>
    </r>
    <r>
      <rPr>
        <sz val="10"/>
        <rFont val="Arial"/>
        <family val="2"/>
      </rPr>
      <t>The</t>
    </r>
    <r>
      <rPr>
        <sz val="10"/>
        <rFont val="Arial"/>
        <family val="0"/>
      </rPr>
      <t xml:space="preserve"> locomotives cylinder bore and stroke, wheel diameter and the number of cylinders used. Assumes all cylinders are of the same diameter.</t>
    </r>
  </si>
  <si>
    <r>
      <t xml:space="preserve">The </t>
    </r>
    <r>
      <rPr>
        <b/>
        <i/>
        <sz val="10"/>
        <rFont val="Arial"/>
        <family val="2"/>
      </rPr>
      <t>operating parameters.</t>
    </r>
    <r>
      <rPr>
        <i/>
        <sz val="10"/>
        <rFont val="Arial"/>
        <family val="2"/>
      </rPr>
      <t xml:space="preserve"> </t>
    </r>
    <r>
      <rPr>
        <sz val="10"/>
        <rFont val="Arial"/>
        <family val="2"/>
      </rPr>
      <t>The</t>
    </r>
    <r>
      <rPr>
        <sz val="10"/>
        <rFont val="Arial"/>
        <family val="0"/>
      </rPr>
      <t xml:space="preserve"> maximum speed of the locomotive and the designed maximum cut-off.</t>
    </r>
  </si>
  <si>
    <r>
      <t xml:space="preserve">The </t>
    </r>
    <r>
      <rPr>
        <b/>
        <i/>
        <sz val="10"/>
        <rFont val="Arial"/>
        <family val="2"/>
      </rPr>
      <t>cylinder parameters</t>
    </r>
    <r>
      <rPr>
        <i/>
        <sz val="10"/>
        <rFont val="Arial"/>
        <family val="2"/>
      </rPr>
      <t xml:space="preserve"> </t>
    </r>
    <r>
      <rPr>
        <sz val="10"/>
        <rFont val="Arial"/>
        <family val="2"/>
      </rPr>
      <t>section allows "tweaking" clearance volume etc to suit specific designs.</t>
    </r>
  </si>
  <si>
    <r>
      <t xml:space="preserve">The </t>
    </r>
    <r>
      <rPr>
        <b/>
        <i/>
        <sz val="10"/>
        <rFont val="Arial"/>
        <family val="2"/>
      </rPr>
      <t>steam parameters</t>
    </r>
    <r>
      <rPr>
        <sz val="10"/>
        <rFont val="Arial"/>
        <family val="0"/>
      </rPr>
      <t xml:space="preserve"> section accepts boiler and cylinder admission pressures and temperature.</t>
    </r>
  </si>
  <si>
    <t>Admission pressure (MPa gauge)</t>
  </si>
  <si>
    <t>Calculated - add atmospheric pressure to gauge pressure</t>
  </si>
  <si>
    <r>
      <t>Input Data column shows terms {ξ</t>
    </r>
    <r>
      <rPr>
        <vertAlign val="subscript"/>
        <sz val="10"/>
        <color indexed="12"/>
        <rFont val="Arial"/>
        <family val="2"/>
      </rPr>
      <t>b</t>
    </r>
    <r>
      <rPr>
        <sz val="10"/>
        <color indexed="12"/>
        <rFont val="Arial"/>
        <family val="2"/>
      </rPr>
      <t>, etc} as used by Porta and units (m</t>
    </r>
    <r>
      <rPr>
        <vertAlign val="superscript"/>
        <sz val="10"/>
        <color indexed="12"/>
        <rFont val="Arial"/>
        <family val="2"/>
      </rPr>
      <t>3</t>
    </r>
    <r>
      <rPr>
        <sz val="10"/>
        <color indexed="12"/>
        <rFont val="Arial"/>
        <family val="2"/>
      </rPr>
      <t>/kg) as used in this workbook.</t>
    </r>
  </si>
  <si>
    <r>
      <t>Specific volume of steam/gas mixture, ν1 (m</t>
    </r>
    <r>
      <rPr>
        <vertAlign val="superscript"/>
        <sz val="10"/>
        <color indexed="12"/>
        <rFont val="Arial"/>
        <family val="2"/>
      </rPr>
      <t>3</t>
    </r>
    <r>
      <rPr>
        <sz val="10"/>
        <color indexed="12"/>
        <rFont val="Arial"/>
        <family val="2"/>
      </rPr>
      <t>/kg)</t>
    </r>
  </si>
  <si>
    <t>Rev 1.1</t>
  </si>
  <si>
    <t>Nov 16 2005</t>
  </si>
  <si>
    <t>Numerical Calculation Check</t>
  </si>
  <si>
    <t>Locomotive Data</t>
  </si>
  <si>
    <t>SAR Modified 25NC</t>
  </si>
  <si>
    <t>SAR Modified 19D</t>
  </si>
  <si>
    <t>Source of data</t>
  </si>
  <si>
    <t>D Wardale, The Red Devil and Other Tales from the Age of Steam, Tables 26 &amp; 27</t>
  </si>
  <si>
    <t>D Wardale, The Red Devil and Other Tales from the Age of Steam, Tables 19 &amp; 20</t>
  </si>
  <si>
    <t>Steam flow rate through blast nozzle (kg/hr)</t>
  </si>
  <si>
    <t>Steam flow rate through blast nozzle (kg/s)</t>
  </si>
  <si>
    <r>
      <t>Total chimney choke area, F</t>
    </r>
    <r>
      <rPr>
        <vertAlign val="subscript"/>
        <sz val="8"/>
        <rFont val="Arial"/>
        <family val="2"/>
      </rPr>
      <t xml:space="preserve">1, </t>
    </r>
    <r>
      <rPr>
        <sz val="8"/>
        <rFont val="Arial"/>
        <family val="2"/>
      </rPr>
      <t>cm</t>
    </r>
    <r>
      <rPr>
        <vertAlign val="superscript"/>
        <sz val="8"/>
        <rFont val="Arial"/>
        <family val="2"/>
      </rPr>
      <t>2</t>
    </r>
  </si>
  <si>
    <r>
      <t>Total chimney choke area, F</t>
    </r>
    <r>
      <rPr>
        <vertAlign val="subscript"/>
        <sz val="8"/>
        <rFont val="Arial"/>
        <family val="2"/>
      </rPr>
      <t xml:space="preserve">1, </t>
    </r>
    <r>
      <rPr>
        <sz val="8"/>
        <rFont val="Arial"/>
        <family val="2"/>
      </rPr>
      <t>m</t>
    </r>
    <r>
      <rPr>
        <vertAlign val="superscript"/>
        <sz val="8"/>
        <rFont val="Arial"/>
        <family val="2"/>
      </rPr>
      <t>2</t>
    </r>
  </si>
  <si>
    <r>
      <t>Total chimney exit area, F</t>
    </r>
    <r>
      <rPr>
        <vertAlign val="subscript"/>
        <sz val="8"/>
        <rFont val="Arial"/>
        <family val="2"/>
      </rPr>
      <t xml:space="preserve">s, </t>
    </r>
    <r>
      <rPr>
        <sz val="8"/>
        <rFont val="Arial"/>
        <family val="2"/>
      </rPr>
      <t>cm</t>
    </r>
    <r>
      <rPr>
        <vertAlign val="superscript"/>
        <sz val="8"/>
        <rFont val="Arial"/>
        <family val="2"/>
      </rPr>
      <t>2</t>
    </r>
  </si>
  <si>
    <r>
      <t>Total chimney exit area, F</t>
    </r>
    <r>
      <rPr>
        <vertAlign val="subscript"/>
        <sz val="8"/>
        <rFont val="Arial"/>
        <family val="2"/>
      </rPr>
      <t xml:space="preserve">s, </t>
    </r>
    <r>
      <rPr>
        <sz val="8"/>
        <rFont val="Arial"/>
        <family val="2"/>
      </rPr>
      <t>m</t>
    </r>
    <r>
      <rPr>
        <vertAlign val="superscript"/>
        <sz val="8"/>
        <rFont val="Arial"/>
        <family val="2"/>
      </rPr>
      <t>2</t>
    </r>
  </si>
  <si>
    <r>
      <t>F</t>
    </r>
    <r>
      <rPr>
        <vertAlign val="subscript"/>
        <sz val="8"/>
        <rFont val="Arial"/>
        <family val="2"/>
      </rPr>
      <t>s</t>
    </r>
    <r>
      <rPr>
        <sz val="8"/>
        <rFont val="Arial"/>
        <family val="0"/>
      </rPr>
      <t>/F</t>
    </r>
    <r>
      <rPr>
        <vertAlign val="subscript"/>
        <sz val="8"/>
        <rFont val="Arial"/>
        <family val="2"/>
      </rPr>
      <t>1</t>
    </r>
  </si>
  <si>
    <r>
      <t>Total blast nozzle tip area, F, cm</t>
    </r>
    <r>
      <rPr>
        <vertAlign val="superscript"/>
        <sz val="8"/>
        <rFont val="Arial"/>
        <family val="2"/>
      </rPr>
      <t>2</t>
    </r>
    <r>
      <rPr>
        <sz val="8"/>
        <rFont val="Arial"/>
        <family val="0"/>
      </rPr>
      <t xml:space="preserve"> </t>
    </r>
  </si>
  <si>
    <r>
      <t>Total blast nozzle tip area, F, m</t>
    </r>
    <r>
      <rPr>
        <vertAlign val="superscript"/>
        <sz val="8"/>
        <rFont val="Arial"/>
        <family val="2"/>
      </rPr>
      <t>2</t>
    </r>
    <r>
      <rPr>
        <sz val="8"/>
        <rFont val="Arial"/>
        <family val="0"/>
      </rPr>
      <t xml:space="preserve"> </t>
    </r>
  </si>
  <si>
    <t>Design smokebox vacuum, Pa</t>
  </si>
  <si>
    <t>Lempor Calculator Output</t>
  </si>
  <si>
    <t>Discrepancy, %</t>
  </si>
  <si>
    <t>Model Locomotive Data</t>
  </si>
  <si>
    <t xml:space="preserve">Chimney Choke </t>
  </si>
  <si>
    <t>Chimney exit</t>
  </si>
  <si>
    <t>Stack type</t>
  </si>
  <si>
    <t>Straight</t>
  </si>
  <si>
    <t>73mm</t>
  </si>
  <si>
    <t>Mixing chamber or petticoat</t>
  </si>
  <si>
    <t>Non</t>
  </si>
  <si>
    <t>38mm</t>
  </si>
  <si>
    <t>102mm</t>
  </si>
  <si>
    <t>Blast nozzle type</t>
  </si>
  <si>
    <t>Single hole 3/8"</t>
  </si>
  <si>
    <t>57mm water</t>
  </si>
  <si>
    <t>51mm water</t>
  </si>
  <si>
    <t>127mm water</t>
  </si>
  <si>
    <t>% Change</t>
  </si>
  <si>
    <t>38mm x 76mm</t>
  </si>
  <si>
    <t>Blast pipe backpressure</t>
  </si>
  <si>
    <t>Above manometer range of 178mm water.</t>
  </si>
  <si>
    <t>R. Marsh Romulus Case 1</t>
  </si>
  <si>
    <t>Modified Romulus Case 2</t>
  </si>
  <si>
    <t>Modified Romulus Case 3</t>
  </si>
  <si>
    <t>4-hole diverging @ 9deg. 1/4" diameter holes.</t>
  </si>
  <si>
    <t>APPENDIX 1</t>
  </si>
  <si>
    <t>This workbook is copyright © Richard Stuart &amp; Michael Guy, all rights reserved 2005.</t>
  </si>
  <si>
    <t>Comparison between as-designed draft and Lempor-modified draft from track tests.</t>
  </si>
  <si>
    <t>Existing Locomotive believed true to original design.</t>
  </si>
  <si>
    <t>With Lempor Ejector as calculated by the spreadsheet without tuning.</t>
  </si>
  <si>
    <t>10 degree taper Lempor Ejector with mixing chamber.</t>
  </si>
  <si>
    <t>With same ejector chimney but original sized single hole blast nozzle.</t>
  </si>
  <si>
    <t>Track Test Results</t>
  </si>
  <si>
    <t>Maximum Draft at 12-14 km/hr</t>
  </si>
  <si>
    <t>Not measured, assumed to be similar to case 3.</t>
  </si>
  <si>
    <t>Units (kg/s) Enter this value in Lempor sheet cell B36</t>
  </si>
  <si>
    <t>Steam flow through the exhaust system per second.                    Take the value from Steam Rate Sheet line 66.</t>
  </si>
  <si>
    <t>Lower than case 3, but not quantified during testing.</t>
  </si>
  <si>
    <t>Case 1 is based on SAR modified 25NC, case 2 on SAR 19D. Case 3 for 7-1/4" gauge Romulus miniature loco.</t>
  </si>
  <si>
    <r>
      <t>Disclaimers:</t>
    </r>
    <r>
      <rPr>
        <sz val="10"/>
        <color indexed="12"/>
        <rFont val="Arial"/>
        <family val="0"/>
      </rPr>
      <t xml:space="preserve"> </t>
    </r>
  </si>
  <si>
    <t>The authors hope that this workbook will be of interest and of use to the model engineering community worldwide. If you use it to build or modify a model or indeed, a full-sized locomotive, we would be interested to hear about it and to see your photographs.</t>
  </si>
  <si>
    <t>Your feedback, photographs and suggestions for improvements or corrections are requested and welcomed at this email address:</t>
  </si>
  <si>
    <t>ACKNOWLEDGEMENTS</t>
  </si>
  <si>
    <t>Trevor Heath for kindly offering to host this work on his Livesteaming.com site</t>
  </si>
  <si>
    <t>The smokebox vacuum for model engineering scale locomotives is much lower than full size.  Experimental data from measurements on two 7.25" gauge locomotives with conventional exhaust systems has been published by Michael Guy (Ref 6). 735 Pa may be used as a starting point for large models.</t>
  </si>
  <si>
    <t>A web page documenting these track test results is here.</t>
  </si>
  <si>
    <t>Note regarding Line 33: Chimney exit area/chimney throat area, Fs/F1.</t>
  </si>
  <si>
    <t>Engine speed, valve-gear cut-off and steam "specific volume" input numbers make a real difference to the sheet output steam consumption figure in line 66. If the "Lempor calculation sheet" results are to be meaningful, these inputs must be realistic and accurate.</t>
  </si>
  <si>
    <t>Imperial conversions</t>
  </si>
  <si>
    <t>lb/second</t>
  </si>
  <si>
    <t>inches</t>
  </si>
  <si>
    <t>Inch H2O</t>
  </si>
  <si>
    <t>7-1/4" gauge Romulus.</t>
  </si>
  <si>
    <t>R. Marsh</t>
  </si>
  <si>
    <t>November 20th 2005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</si>
</sst>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0.000E+00"/>
    <numFmt numFmtId="174" formatCode="0.000000"/>
    <numFmt numFmtId="175" formatCode="0.0000E+00"/>
    <numFmt numFmtId="176" formatCode="0.000"/>
    <numFmt numFmtId="177" formatCode="0.0"/>
    <numFmt numFmtId="178" formatCode="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m/d"/>
    <numFmt numFmtId="185" formatCode="m/d/yy\ h:mm\ AM/PM"/>
    <numFmt numFmtId="186" formatCode="0.0%"/>
    <numFmt numFmtId="187" formatCode="dd\-mmm\-yy"/>
    <numFmt numFmtId="188" formatCode="mmmm\ d\,\ yyyy"/>
    <numFmt numFmtId="189" formatCode="#,##0.000"/>
    <numFmt numFmtId="190" formatCode="00000"/>
  </numFmts>
  <fonts count="35">
    <font>
      <sz val="10"/>
      <name val="Arial"/>
      <family val="0"/>
    </font>
    <font>
      <b/>
      <sz val="10"/>
      <name val="Arial"/>
      <family val="2"/>
    </font>
    <font>
      <vertAlign val="subscript"/>
      <sz val="10"/>
      <name val="Arial"/>
      <family val="2"/>
    </font>
    <font>
      <sz val="10"/>
      <color indexed="8"/>
      <name val="Arial"/>
      <family val="0"/>
    </font>
    <font>
      <sz val="10"/>
      <color indexed="10"/>
      <name val="Arial"/>
      <family val="0"/>
    </font>
    <font>
      <b/>
      <sz val="10"/>
      <color indexed="10"/>
      <name val="Arial"/>
      <family val="0"/>
    </font>
    <font>
      <sz val="10"/>
      <color indexed="12"/>
      <name val="Arial"/>
      <family val="0"/>
    </font>
    <font>
      <b/>
      <sz val="10"/>
      <color indexed="12"/>
      <name val="Arial"/>
      <family val="2"/>
    </font>
    <font>
      <vertAlign val="superscript"/>
      <sz val="10"/>
      <color indexed="12"/>
      <name val="Arial"/>
      <family val="2"/>
    </font>
    <font>
      <vertAlign val="subscript"/>
      <sz val="10"/>
      <color indexed="12"/>
      <name val="Arial"/>
      <family val="2"/>
    </font>
    <font>
      <vertAlign val="superscript"/>
      <sz val="10"/>
      <color indexed="10"/>
      <name val="Arial"/>
      <family val="2"/>
    </font>
    <font>
      <vertAlign val="subscript"/>
      <sz val="10"/>
      <color indexed="10"/>
      <name val="Arial"/>
      <family val="2"/>
    </font>
    <font>
      <sz val="8.75"/>
      <name val="Arial"/>
      <family val="0"/>
    </font>
    <font>
      <b/>
      <sz val="8.75"/>
      <name val="Arial"/>
      <family val="0"/>
    </font>
    <font>
      <b/>
      <sz val="10"/>
      <color indexed="8"/>
      <name val="Arial"/>
      <family val="2"/>
    </font>
    <font>
      <b/>
      <u val="single"/>
      <sz val="10"/>
      <name val="Arial"/>
      <family val="2"/>
    </font>
    <font>
      <i/>
      <sz val="10"/>
      <name val="Arial"/>
      <family val="2"/>
    </font>
    <font>
      <b/>
      <sz val="18"/>
      <name val="Arial"/>
      <family val="2"/>
    </font>
    <font>
      <b/>
      <u val="single"/>
      <sz val="22"/>
      <name val="Arial"/>
      <family val="2"/>
    </font>
    <font>
      <u val="single"/>
      <sz val="10"/>
      <color indexed="12"/>
      <name val="Arial"/>
      <family val="0"/>
    </font>
    <font>
      <u val="single"/>
      <sz val="10"/>
      <color indexed="36"/>
      <name val="Arial"/>
      <family val="0"/>
    </font>
    <font>
      <b/>
      <sz val="12"/>
      <color indexed="10"/>
      <name val="Arial"/>
      <family val="2"/>
    </font>
    <font>
      <b/>
      <u val="single"/>
      <sz val="18"/>
      <name val="Arial"/>
      <family val="2"/>
    </font>
    <font>
      <b/>
      <i/>
      <sz val="10"/>
      <name val="Arial"/>
      <family val="2"/>
    </font>
    <font>
      <b/>
      <u val="single"/>
      <sz val="24"/>
      <name val="Arial"/>
      <family val="2"/>
    </font>
    <font>
      <b/>
      <sz val="12"/>
      <name val="Arial"/>
      <family val="2"/>
    </font>
    <font>
      <sz val="12"/>
      <name val="Arial"/>
      <family val="2"/>
    </font>
    <font>
      <b/>
      <i/>
      <sz val="12"/>
      <name val="Arial"/>
      <family val="2"/>
    </font>
    <font>
      <b/>
      <u val="single"/>
      <sz val="12"/>
      <name val="Arial"/>
      <family val="2"/>
    </font>
    <font>
      <b/>
      <sz val="8"/>
      <name val="Arial"/>
      <family val="2"/>
    </font>
    <font>
      <sz val="8"/>
      <name val="Arial"/>
      <family val="0"/>
    </font>
    <font>
      <vertAlign val="subscript"/>
      <sz val="8"/>
      <name val="Arial"/>
      <family val="2"/>
    </font>
    <font>
      <vertAlign val="superscript"/>
      <sz val="8"/>
      <name val="Arial"/>
      <family val="2"/>
    </font>
    <font>
      <b/>
      <sz val="16"/>
      <name val="Arial"/>
      <family val="2"/>
    </font>
    <font>
      <u val="single"/>
      <sz val="12"/>
      <color indexed="12"/>
      <name val="Arial"/>
      <family val="2"/>
    </font>
  </fonts>
  <fills count="13">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lightGray">
        <bgColor indexed="42"/>
      </patternFill>
    </fill>
    <fill>
      <patternFill patternType="lightGray">
        <bgColor indexed="43"/>
      </patternFill>
    </fill>
    <fill>
      <patternFill patternType="solid">
        <fgColor indexed="13"/>
        <bgColor indexed="64"/>
      </patternFill>
    </fill>
    <fill>
      <patternFill patternType="lightGray">
        <bgColor indexed="47"/>
      </patternFill>
    </fill>
    <fill>
      <patternFill patternType="lightGray">
        <bgColor indexed="41"/>
      </patternFill>
    </fill>
  </fills>
  <borders count="47">
    <border>
      <left/>
      <right/>
      <top/>
      <bottom/>
      <diagonal/>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style="double"/>
      <top style="double"/>
      <bottom style="thin"/>
    </border>
    <border>
      <left style="double"/>
      <right style="thin"/>
      <top style="double"/>
      <bottom style="thin"/>
    </border>
    <border>
      <left style="double"/>
      <right style="thin"/>
      <top>
        <color indexed="63"/>
      </top>
      <bottom style="thin"/>
    </border>
    <border>
      <left style="thin"/>
      <right style="double"/>
      <top>
        <color indexed="63"/>
      </top>
      <bottom style="thin"/>
    </border>
    <border>
      <left style="thin"/>
      <right style="thin"/>
      <top style="thin"/>
      <bottom style="thin"/>
    </border>
    <border>
      <left style="thin"/>
      <right style="thin"/>
      <top style="thin"/>
      <bottom style="double"/>
    </border>
    <border>
      <left style="thin"/>
      <right style="thin"/>
      <top style="double"/>
      <bottom style="thin"/>
    </border>
    <border>
      <left style="double"/>
      <right style="thin"/>
      <top style="thin"/>
      <bottom>
        <color indexed="63"/>
      </bottom>
    </border>
    <border>
      <left style="thin"/>
      <right style="thin"/>
      <top>
        <color indexed="63"/>
      </top>
      <bottom style="thin"/>
    </border>
    <border>
      <left style="thin"/>
      <right>
        <color indexed="63"/>
      </right>
      <top style="double"/>
      <bottom style="thin"/>
    </border>
    <border>
      <left style="thin"/>
      <right>
        <color indexed="63"/>
      </right>
      <top>
        <color indexed="63"/>
      </top>
      <bottom style="thin"/>
    </border>
    <border>
      <left style="thin"/>
      <right style="thin"/>
      <top style="thin"/>
      <bottom>
        <color indexed="63"/>
      </bottom>
    </border>
    <border>
      <left style="thin"/>
      <right style="double"/>
      <top style="thin"/>
      <bottom>
        <color indexed="63"/>
      </bottom>
    </border>
    <border>
      <left>
        <color indexed="63"/>
      </left>
      <right style="double"/>
      <top style="thin"/>
      <bottom style="thin"/>
    </border>
    <border>
      <left>
        <color indexed="63"/>
      </left>
      <right style="double"/>
      <top style="thin"/>
      <bottom style="double"/>
    </border>
    <border>
      <left>
        <color indexed="63"/>
      </left>
      <right style="double"/>
      <top style="double"/>
      <bottom style="thin"/>
    </border>
    <border>
      <left>
        <color indexed="63"/>
      </left>
      <right>
        <color indexed="63"/>
      </right>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justify"/>
    </xf>
    <xf numFmtId="0" fontId="0" fillId="0" borderId="0" xfId="0" applyAlignment="1">
      <alignment horizontal="justify" vertical="top" wrapText="1"/>
    </xf>
    <xf numFmtId="0" fontId="0" fillId="0" borderId="0" xfId="0" applyAlignment="1">
      <alignment/>
    </xf>
    <xf numFmtId="0" fontId="6" fillId="0" borderId="0" xfId="0" applyFont="1" applyAlignment="1">
      <alignment/>
    </xf>
    <xf numFmtId="0" fontId="3" fillId="0" borderId="0" xfId="0" applyFont="1" applyAlignment="1">
      <alignment/>
    </xf>
    <xf numFmtId="0" fontId="4" fillId="0" borderId="0" xfId="0" applyFont="1" applyAlignment="1">
      <alignment/>
    </xf>
    <xf numFmtId="0" fontId="6" fillId="2" borderId="1" xfId="0" applyFont="1" applyFill="1" applyBorder="1" applyAlignment="1">
      <alignment wrapText="1"/>
    </xf>
    <xf numFmtId="0" fontId="0" fillId="2" borderId="2" xfId="0" applyFill="1" applyBorder="1" applyAlignment="1">
      <alignment vertical="top" wrapText="1"/>
    </xf>
    <xf numFmtId="0" fontId="6" fillId="3" borderId="1" xfId="0" applyFont="1" applyFill="1" applyBorder="1" applyAlignment="1">
      <alignment wrapText="1"/>
    </xf>
    <xf numFmtId="0" fontId="0" fillId="3" borderId="2" xfId="0" applyFill="1" applyBorder="1" applyAlignment="1">
      <alignment vertical="top" wrapText="1"/>
    </xf>
    <xf numFmtId="0" fontId="6" fillId="4" borderId="1" xfId="0" applyFont="1" applyFill="1" applyBorder="1" applyAlignment="1">
      <alignment wrapText="1"/>
    </xf>
    <xf numFmtId="0" fontId="0" fillId="4" borderId="2" xfId="0" applyFill="1" applyBorder="1" applyAlignment="1">
      <alignment vertical="top" wrapText="1"/>
    </xf>
    <xf numFmtId="0" fontId="6" fillId="5" borderId="1" xfId="0" applyFont="1" applyFill="1" applyBorder="1" applyAlignment="1">
      <alignment wrapText="1"/>
    </xf>
    <xf numFmtId="0" fontId="0" fillId="5" borderId="2" xfId="0" applyFill="1" applyBorder="1" applyAlignment="1">
      <alignment vertical="top" wrapText="1"/>
    </xf>
    <xf numFmtId="0" fontId="6" fillId="5" borderId="2" xfId="0" applyFont="1" applyFill="1" applyBorder="1" applyAlignment="1">
      <alignment vertical="top" wrapText="1"/>
    </xf>
    <xf numFmtId="0" fontId="6" fillId="5" borderId="3" xfId="0" applyFont="1" applyFill="1" applyBorder="1" applyAlignment="1">
      <alignment wrapText="1"/>
    </xf>
    <xf numFmtId="0" fontId="6" fillId="5" borderId="4" xfId="0" applyFont="1" applyFill="1" applyBorder="1" applyAlignment="1">
      <alignment vertical="top" wrapText="1"/>
    </xf>
    <xf numFmtId="0" fontId="7" fillId="6" borderId="5" xfId="0" applyFont="1" applyFill="1" applyBorder="1" applyAlignment="1">
      <alignment horizontal="center" vertical="top" wrapText="1"/>
    </xf>
    <xf numFmtId="0" fontId="7" fillId="6" borderId="6" xfId="0" applyFont="1" applyFill="1" applyBorder="1" applyAlignment="1">
      <alignment wrapText="1"/>
    </xf>
    <xf numFmtId="0" fontId="7" fillId="2" borderId="7" xfId="0" applyFont="1" applyFill="1" applyBorder="1" applyAlignment="1">
      <alignment horizontal="left" wrapText="1"/>
    </xf>
    <xf numFmtId="0" fontId="7" fillId="3" borderId="1" xfId="0" applyFont="1" applyFill="1" applyBorder="1" applyAlignment="1">
      <alignment wrapText="1"/>
    </xf>
    <xf numFmtId="0" fontId="7" fillId="4" borderId="1" xfId="0" applyFont="1" applyFill="1" applyBorder="1" applyAlignment="1">
      <alignment wrapText="1"/>
    </xf>
    <xf numFmtId="0" fontId="7" fillId="5" borderId="1" xfId="0" applyFont="1" applyFill="1" applyBorder="1" applyAlignment="1">
      <alignment wrapText="1"/>
    </xf>
    <xf numFmtId="0" fontId="4" fillId="4" borderId="2" xfId="0" applyFont="1" applyFill="1" applyBorder="1" applyAlignment="1">
      <alignment vertical="top" wrapText="1"/>
    </xf>
    <xf numFmtId="0" fontId="4" fillId="5" borderId="2" xfId="0" applyFont="1" applyFill="1" applyBorder="1" applyAlignment="1">
      <alignment vertical="top" wrapText="1"/>
    </xf>
    <xf numFmtId="0" fontId="7" fillId="7" borderId="6" xfId="0" applyFont="1" applyFill="1" applyBorder="1" applyAlignment="1">
      <alignment horizontal="center" wrapText="1"/>
    </xf>
    <xf numFmtId="0" fontId="7" fillId="7" borderId="5" xfId="0" applyFont="1" applyFill="1" applyBorder="1" applyAlignment="1">
      <alignment horizontal="center" vertical="top" wrapText="1"/>
    </xf>
    <xf numFmtId="0" fontId="7" fillId="8" borderId="8" xfId="0" applyFont="1" applyFill="1" applyBorder="1" applyAlignment="1">
      <alignment horizontal="center" vertical="top" wrapText="1"/>
    </xf>
    <xf numFmtId="0" fontId="0" fillId="0" borderId="0" xfId="0" applyAlignment="1">
      <alignment vertical="top"/>
    </xf>
    <xf numFmtId="0" fontId="0" fillId="2" borderId="9" xfId="0" applyFill="1" applyBorder="1" applyAlignment="1" applyProtection="1">
      <alignment vertical="top"/>
      <protection locked="0"/>
    </xf>
    <xf numFmtId="0" fontId="0" fillId="3" borderId="9" xfId="0" applyFill="1" applyBorder="1" applyAlignment="1" applyProtection="1">
      <alignment vertical="top"/>
      <protection locked="0"/>
    </xf>
    <xf numFmtId="0" fontId="0" fillId="4" borderId="9" xfId="0" applyFill="1" applyBorder="1" applyAlignment="1" applyProtection="1">
      <alignment vertical="top"/>
      <protection locked="0"/>
    </xf>
    <xf numFmtId="0" fontId="0" fillId="5" borderId="9"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6" borderId="11" xfId="0" applyFill="1" applyBorder="1" applyAlignment="1">
      <alignment vertical="top"/>
    </xf>
    <xf numFmtId="0" fontId="6" fillId="3" borderId="12" xfId="0" applyFont="1" applyFill="1" applyBorder="1" applyAlignment="1">
      <alignment wrapText="1"/>
    </xf>
    <xf numFmtId="0" fontId="4" fillId="9" borderId="2" xfId="0" applyFont="1" applyFill="1" applyBorder="1" applyAlignment="1">
      <alignment/>
    </xf>
    <xf numFmtId="0" fontId="7" fillId="2" borderId="7" xfId="0" applyFont="1" applyFill="1" applyBorder="1" applyAlignment="1">
      <alignment wrapText="1"/>
    </xf>
    <xf numFmtId="0" fontId="0" fillId="8" borderId="13" xfId="0" applyFill="1" applyBorder="1" applyAlignment="1">
      <alignment vertical="top"/>
    </xf>
    <xf numFmtId="0" fontId="4" fillId="2" borderId="2" xfId="0" applyFont="1" applyFill="1" applyBorder="1" applyAlignment="1">
      <alignment vertical="top" wrapText="1"/>
    </xf>
    <xf numFmtId="0" fontId="5" fillId="3" borderId="10" xfId="0" applyFont="1" applyFill="1" applyBorder="1" applyAlignment="1">
      <alignment vertical="top"/>
    </xf>
    <xf numFmtId="0" fontId="0" fillId="6" borderId="14" xfId="0" applyFill="1" applyBorder="1" applyAlignment="1">
      <alignment vertical="top"/>
    </xf>
    <xf numFmtId="0" fontId="0" fillId="8" borderId="15" xfId="0" applyFill="1" applyBorder="1" applyAlignment="1">
      <alignment vertical="top"/>
    </xf>
    <xf numFmtId="0" fontId="7" fillId="7" borderId="11" xfId="0" applyFont="1" applyFill="1" applyBorder="1" applyAlignment="1">
      <alignment horizontal="centerContinuous" vertical="top"/>
    </xf>
    <xf numFmtId="0" fontId="7" fillId="7" borderId="14" xfId="0" applyFont="1" applyFill="1" applyBorder="1" applyAlignment="1">
      <alignment horizontal="centerContinuous" vertical="top"/>
    </xf>
    <xf numFmtId="0" fontId="7" fillId="2" borderId="13" xfId="0" applyFont="1" applyFill="1" applyBorder="1" applyAlignment="1">
      <alignment horizontal="center" vertical="top"/>
    </xf>
    <xf numFmtId="0" fontId="7" fillId="2" borderId="15" xfId="0" applyFont="1" applyFill="1" applyBorder="1" applyAlignment="1">
      <alignment horizontal="center" vertical="top"/>
    </xf>
    <xf numFmtId="0" fontId="4" fillId="2" borderId="2" xfId="0" applyFont="1" applyFill="1" applyBorder="1" applyAlignment="1">
      <alignment vertical="top"/>
    </xf>
    <xf numFmtId="0" fontId="4" fillId="2" borderId="9" xfId="0" applyNumberFormat="1" applyFont="1" applyFill="1" applyBorder="1" applyAlignment="1">
      <alignment vertical="top"/>
    </xf>
    <xf numFmtId="0" fontId="4" fillId="2" borderId="9" xfId="0" applyNumberFormat="1" applyFont="1" applyFill="1" applyBorder="1" applyAlignment="1">
      <alignment horizontal="right" vertical="top"/>
    </xf>
    <xf numFmtId="0" fontId="4" fillId="9" borderId="9" xfId="0" applyNumberFormat="1" applyFont="1" applyFill="1" applyBorder="1" applyAlignment="1">
      <alignment horizontal="right" vertical="top"/>
    </xf>
    <xf numFmtId="0" fontId="5" fillId="3" borderId="9" xfId="0" applyNumberFormat="1" applyFont="1" applyFill="1" applyBorder="1" applyAlignment="1">
      <alignment horizontal="right" vertical="top"/>
    </xf>
    <xf numFmtId="0" fontId="5" fillId="3" borderId="16" xfId="0" applyNumberFormat="1" applyFont="1" applyFill="1" applyBorder="1" applyAlignment="1">
      <alignment horizontal="right" vertical="top"/>
    </xf>
    <xf numFmtId="0" fontId="6" fillId="4" borderId="2" xfId="0" applyFont="1" applyFill="1" applyBorder="1" applyAlignment="1">
      <alignment vertical="top" wrapText="1"/>
    </xf>
    <xf numFmtId="0" fontId="7" fillId="0" borderId="0" xfId="0" applyFont="1" applyAlignment="1">
      <alignment/>
    </xf>
    <xf numFmtId="0" fontId="4" fillId="4" borderId="1" xfId="0" applyFont="1" applyFill="1" applyBorder="1" applyAlignment="1">
      <alignment wrapText="1"/>
    </xf>
    <xf numFmtId="0" fontId="4" fillId="2" borderId="1" xfId="0" applyFont="1" applyFill="1" applyBorder="1" applyAlignment="1">
      <alignment wrapText="1"/>
    </xf>
    <xf numFmtId="0" fontId="7" fillId="3" borderId="7" xfId="0" applyFont="1" applyFill="1" applyBorder="1" applyAlignment="1">
      <alignment wrapText="1"/>
    </xf>
    <xf numFmtId="0" fontId="0" fillId="3" borderId="13" xfId="0" applyFill="1" applyBorder="1" applyAlignment="1">
      <alignment/>
    </xf>
    <xf numFmtId="0" fontId="7" fillId="3" borderId="8" xfId="0" applyFont="1" applyFill="1" applyBorder="1" applyAlignment="1">
      <alignment vertical="top" wrapText="1"/>
    </xf>
    <xf numFmtId="0" fontId="0" fillId="3" borderId="9" xfId="0" applyFill="1" applyBorder="1" applyAlignment="1" applyProtection="1">
      <alignment/>
      <protection locked="0"/>
    </xf>
    <xf numFmtId="0" fontId="6" fillId="3" borderId="2" xfId="0" applyFont="1" applyFill="1" applyBorder="1" applyAlignment="1">
      <alignment vertical="top" wrapText="1"/>
    </xf>
    <xf numFmtId="0" fontId="0" fillId="3" borderId="16" xfId="0" applyFill="1" applyBorder="1" applyAlignment="1" applyProtection="1">
      <alignment/>
      <protection locked="0"/>
    </xf>
    <xf numFmtId="0" fontId="6" fillId="3" borderId="17" xfId="0" applyFont="1" applyFill="1" applyBorder="1" applyAlignment="1">
      <alignment vertical="top" wrapText="1"/>
    </xf>
    <xf numFmtId="0" fontId="7" fillId="2" borderId="1" xfId="0" applyFont="1" applyFill="1" applyBorder="1" applyAlignment="1">
      <alignment wrapText="1"/>
    </xf>
    <xf numFmtId="0" fontId="0" fillId="2" borderId="1" xfId="0"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vertical="top" wrapText="1"/>
    </xf>
    <xf numFmtId="0" fontId="7" fillId="6" borderId="6" xfId="0" applyFont="1" applyFill="1" applyBorder="1" applyAlignment="1">
      <alignment/>
    </xf>
    <xf numFmtId="0" fontId="6" fillId="6" borderId="11" xfId="0" applyFont="1" applyFill="1" applyBorder="1" applyAlignment="1">
      <alignment/>
    </xf>
    <xf numFmtId="0" fontId="6" fillId="6" borderId="5" xfId="0" applyFont="1" applyFill="1" applyBorder="1" applyAlignment="1">
      <alignment vertical="top" wrapText="1"/>
    </xf>
    <xf numFmtId="0" fontId="6" fillId="4" borderId="9" xfId="0" applyFont="1" applyFill="1" applyBorder="1" applyAlignment="1">
      <alignment/>
    </xf>
    <xf numFmtId="0" fontId="6" fillId="4" borderId="2" xfId="0" applyFont="1" applyFill="1" applyBorder="1" applyAlignment="1">
      <alignment vertical="top" wrapText="1"/>
    </xf>
    <xf numFmtId="0" fontId="6" fillId="4" borderId="1" xfId="0" applyFont="1" applyFill="1" applyBorder="1" applyAlignment="1">
      <alignment wrapText="1"/>
    </xf>
    <xf numFmtId="0" fontId="1" fillId="4" borderId="9" xfId="0" applyFont="1" applyFill="1" applyBorder="1" applyAlignment="1" applyProtection="1">
      <alignment/>
      <protection locked="0"/>
    </xf>
    <xf numFmtId="0" fontId="4" fillId="4" borderId="1" xfId="0" applyFont="1" applyFill="1" applyBorder="1" applyAlignment="1">
      <alignment wrapText="1"/>
    </xf>
    <xf numFmtId="0" fontId="4" fillId="4" borderId="9" xfId="0" applyFont="1" applyFill="1" applyBorder="1" applyAlignment="1">
      <alignment/>
    </xf>
    <xf numFmtId="0" fontId="4" fillId="5" borderId="9" xfId="0" applyFont="1" applyFill="1" applyBorder="1" applyAlignment="1">
      <alignment/>
    </xf>
    <xf numFmtId="0" fontId="4" fillId="5" borderId="1" xfId="0" applyFont="1" applyFill="1" applyBorder="1" applyAlignment="1">
      <alignment wrapText="1"/>
    </xf>
    <xf numFmtId="0" fontId="5" fillId="5" borderId="4" xfId="0" applyFont="1" applyFill="1" applyBorder="1" applyAlignment="1">
      <alignment vertical="top" wrapText="1"/>
    </xf>
    <xf numFmtId="0" fontId="4" fillId="3" borderId="1" xfId="0" applyFont="1" applyFill="1" applyBorder="1" applyAlignment="1">
      <alignment vertical="top" wrapText="1"/>
    </xf>
    <xf numFmtId="0" fontId="4" fillId="3" borderId="12" xfId="0" applyFont="1" applyFill="1" applyBorder="1" applyAlignment="1">
      <alignment vertical="top" wrapText="1"/>
    </xf>
    <xf numFmtId="0" fontId="4" fillId="3" borderId="3" xfId="0" applyFont="1" applyFill="1" applyBorder="1" applyAlignment="1">
      <alignment vertical="top"/>
    </xf>
    <xf numFmtId="0" fontId="4" fillId="3" borderId="2" xfId="0" applyFont="1" applyFill="1" applyBorder="1" applyAlignment="1">
      <alignment vertical="top"/>
    </xf>
    <xf numFmtId="0" fontId="4" fillId="3" borderId="17" xfId="0" applyFont="1" applyFill="1" applyBorder="1" applyAlignment="1">
      <alignment vertical="top"/>
    </xf>
    <xf numFmtId="0" fontId="4" fillId="3" borderId="4" xfId="0" applyFont="1" applyFill="1" applyBorder="1" applyAlignment="1">
      <alignment vertical="top"/>
    </xf>
    <xf numFmtId="0" fontId="4" fillId="0" borderId="0" xfId="0" applyFont="1" applyFill="1" applyBorder="1" applyAlignment="1">
      <alignment wrapText="1"/>
    </xf>
    <xf numFmtId="0" fontId="7" fillId="0" borderId="0" xfId="0" applyFont="1" applyFill="1" applyBorder="1" applyAlignment="1">
      <alignment wrapText="1"/>
    </xf>
    <xf numFmtId="0" fontId="1" fillId="0" borderId="0" xfId="0" applyFont="1" applyFill="1" applyBorder="1" applyAlignment="1" applyProtection="1">
      <alignment/>
      <protection locked="0"/>
    </xf>
    <xf numFmtId="0" fontId="4" fillId="0" borderId="0" xfId="0" applyFont="1" applyFill="1" applyBorder="1" applyAlignment="1">
      <alignment/>
    </xf>
    <xf numFmtId="11" fontId="4" fillId="0" borderId="0" xfId="0" applyNumberFormat="1" applyFont="1" applyFill="1" applyBorder="1" applyAlignment="1">
      <alignment/>
    </xf>
    <xf numFmtId="0" fontId="5" fillId="5" borderId="3" xfId="0" applyFont="1" applyFill="1" applyBorder="1" applyAlignment="1">
      <alignment vertical="top" wrapText="1"/>
    </xf>
    <xf numFmtId="0" fontId="7" fillId="7" borderId="6" xfId="0" applyFont="1" applyFill="1" applyBorder="1" applyAlignment="1">
      <alignment/>
    </xf>
    <xf numFmtId="0" fontId="7" fillId="10" borderId="1" xfId="0" applyFont="1" applyFill="1" applyBorder="1" applyAlignment="1">
      <alignment/>
    </xf>
    <xf numFmtId="0" fontId="7" fillId="10" borderId="3" xfId="0" applyFont="1" applyFill="1" applyBorder="1" applyAlignment="1">
      <alignment wrapText="1"/>
    </xf>
    <xf numFmtId="0" fontId="3" fillId="10" borderId="18" xfId="0" applyFont="1" applyFill="1" applyBorder="1" applyAlignment="1">
      <alignment vertical="top" wrapText="1"/>
    </xf>
    <xf numFmtId="0" fontId="3" fillId="10" borderId="19" xfId="0" applyFont="1" applyFill="1" applyBorder="1" applyAlignment="1">
      <alignment vertical="top" wrapText="1"/>
    </xf>
    <xf numFmtId="0" fontId="0" fillId="7" borderId="14" xfId="0" applyFill="1" applyBorder="1" applyAlignment="1">
      <alignment/>
    </xf>
    <xf numFmtId="0" fontId="0" fillId="7" borderId="20" xfId="0" applyFill="1" applyBorder="1" applyAlignment="1">
      <alignment vertical="top" wrapText="1"/>
    </xf>
    <xf numFmtId="176" fontId="5" fillId="5" borderId="10" xfId="0" applyNumberFormat="1" applyFont="1" applyFill="1" applyBorder="1" applyAlignment="1">
      <alignment vertical="top"/>
    </xf>
    <xf numFmtId="0" fontId="0" fillId="0" borderId="0" xfId="0" applyFont="1" applyAlignment="1">
      <alignment vertical="top" wrapText="1"/>
    </xf>
    <xf numFmtId="0" fontId="0" fillId="7" borderId="20" xfId="0" applyFill="1" applyBorder="1" applyAlignment="1">
      <alignment/>
    </xf>
    <xf numFmtId="0" fontId="0" fillId="7" borderId="21" xfId="0" applyFill="1" applyBorder="1" applyAlignment="1">
      <alignment vertical="top" wrapText="1"/>
    </xf>
    <xf numFmtId="0" fontId="0" fillId="7" borderId="21" xfId="0" applyFill="1" applyBorder="1" applyAlignment="1">
      <alignment vertical="top"/>
    </xf>
    <xf numFmtId="0" fontId="7" fillId="7" borderId="6" xfId="0" applyFont="1" applyFill="1" applyBorder="1" applyAlignment="1">
      <alignment vertical="top" wrapText="1"/>
    </xf>
    <xf numFmtId="0" fontId="7" fillId="7" borderId="11" xfId="0" applyFont="1" applyFill="1" applyBorder="1" applyAlignment="1">
      <alignment horizontal="center" vertical="top"/>
    </xf>
    <xf numFmtId="0" fontId="7" fillId="7" borderId="22" xfId="0" applyFont="1" applyFill="1" applyBorder="1" applyAlignment="1">
      <alignment/>
    </xf>
    <xf numFmtId="0" fontId="7" fillId="7" borderId="23" xfId="0" applyFont="1" applyFill="1" applyBorder="1" applyAlignment="1">
      <alignment/>
    </xf>
    <xf numFmtId="0" fontId="7" fillId="7" borderId="24" xfId="0" applyFont="1" applyFill="1" applyBorder="1" applyAlignment="1">
      <alignment/>
    </xf>
    <xf numFmtId="0" fontId="0" fillId="0" borderId="0" xfId="0" applyBorder="1" applyAlignment="1">
      <alignment/>
    </xf>
    <xf numFmtId="0" fontId="5" fillId="0" borderId="0" xfId="0" applyFont="1" applyFill="1" applyBorder="1" applyAlignment="1">
      <alignment horizontal="right" wrapText="1"/>
    </xf>
    <xf numFmtId="0" fontId="0" fillId="0" borderId="0" xfId="0" applyAlignment="1">
      <alignment horizontal="right"/>
    </xf>
    <xf numFmtId="0" fontId="5" fillId="0" borderId="0" xfId="0" applyFont="1" applyFill="1" applyBorder="1" applyAlignment="1">
      <alignment horizontal="right" wrapText="1"/>
    </xf>
    <xf numFmtId="0" fontId="5" fillId="0" borderId="0" xfId="0" applyFont="1" applyAlignment="1">
      <alignment horizontal="right"/>
    </xf>
    <xf numFmtId="0" fontId="1" fillId="2" borderId="9" xfId="0" applyFont="1" applyFill="1" applyBorder="1" applyAlignment="1" applyProtection="1">
      <alignment/>
      <protection locked="0"/>
    </xf>
    <xf numFmtId="0" fontId="1" fillId="3" borderId="9" xfId="0" applyFont="1" applyFill="1" applyBorder="1" applyAlignment="1" applyProtection="1">
      <alignment/>
      <protection locked="0"/>
    </xf>
    <xf numFmtId="0" fontId="6" fillId="0" borderId="0" xfId="0" applyFont="1" applyAlignment="1">
      <alignment/>
    </xf>
    <xf numFmtId="0" fontId="0" fillId="0" borderId="0" xfId="0" applyFill="1" applyAlignment="1">
      <alignment vertical="top" wrapText="1"/>
    </xf>
    <xf numFmtId="0" fontId="0" fillId="5" borderId="25" xfId="0" applyFill="1" applyBorder="1" applyAlignment="1">
      <alignment horizontal="left" vertical="top" wrapText="1" indent="1"/>
    </xf>
    <xf numFmtId="0" fontId="1" fillId="5" borderId="25" xfId="0" applyFont="1" applyFill="1" applyBorder="1" applyAlignment="1">
      <alignment vertical="top" wrapText="1"/>
    </xf>
    <xf numFmtId="0" fontId="0" fillId="5" borderId="25" xfId="0" applyFont="1" applyFill="1" applyBorder="1" applyAlignment="1">
      <alignment horizontal="left" vertical="top" wrapText="1" indent="1"/>
    </xf>
    <xf numFmtId="0" fontId="0" fillId="5" borderId="25" xfId="0" applyFill="1" applyBorder="1" applyAlignment="1">
      <alignment vertical="top" wrapText="1"/>
    </xf>
    <xf numFmtId="0" fontId="0" fillId="5" borderId="25" xfId="0" applyFont="1" applyFill="1" applyBorder="1" applyAlignment="1">
      <alignment vertical="top" wrapText="1"/>
    </xf>
    <xf numFmtId="0" fontId="0" fillId="5" borderId="26" xfId="0" applyFill="1" applyBorder="1" applyAlignment="1">
      <alignment horizontal="left" vertical="top" wrapText="1" indent="1"/>
    </xf>
    <xf numFmtId="0" fontId="0" fillId="0" borderId="0" xfId="0" applyBorder="1" applyAlignment="1">
      <alignment vertical="top" wrapText="1"/>
    </xf>
    <xf numFmtId="0" fontId="0" fillId="5" borderId="26" xfId="0" applyFont="1" applyFill="1" applyBorder="1" applyAlignment="1">
      <alignment horizontal="left" vertical="top" wrapText="1" indent="1"/>
    </xf>
    <xf numFmtId="0" fontId="3" fillId="0" borderId="0" xfId="0" applyNumberFormat="1" applyFont="1" applyBorder="1" applyAlignment="1">
      <alignment vertical="top" wrapText="1"/>
    </xf>
    <xf numFmtId="0" fontId="0" fillId="2" borderId="26" xfId="0" applyFill="1" applyBorder="1" applyAlignment="1">
      <alignment horizontal="left" vertical="top" wrapText="1" indent="1"/>
    </xf>
    <xf numFmtId="0" fontId="1" fillId="2" borderId="27" xfId="0" applyFont="1" applyFill="1" applyBorder="1" applyAlignment="1">
      <alignment vertical="top" wrapText="1"/>
    </xf>
    <xf numFmtId="0" fontId="1" fillId="4" borderId="27" xfId="0" applyFont="1" applyFill="1" applyBorder="1" applyAlignment="1">
      <alignment vertical="top" wrapText="1"/>
    </xf>
    <xf numFmtId="0" fontId="0" fillId="4" borderId="25" xfId="0" applyFont="1" applyFill="1" applyBorder="1" applyAlignment="1">
      <alignment horizontal="left" vertical="top" wrapText="1" indent="1"/>
    </xf>
    <xf numFmtId="0" fontId="0" fillId="4" borderId="26" xfId="0" applyFont="1" applyFill="1" applyBorder="1" applyAlignment="1">
      <alignment horizontal="left" vertical="top" wrapText="1" indent="1"/>
    </xf>
    <xf numFmtId="0" fontId="0" fillId="4" borderId="25" xfId="0" applyFont="1" applyFill="1" applyBorder="1" applyAlignment="1">
      <alignment vertical="top" wrapText="1"/>
    </xf>
    <xf numFmtId="0" fontId="1" fillId="0" borderId="0" xfId="0" applyFont="1" applyAlignment="1">
      <alignment/>
    </xf>
    <xf numFmtId="0" fontId="15" fillId="4" borderId="27" xfId="0" applyFont="1" applyFill="1" applyBorder="1" applyAlignment="1">
      <alignment vertical="top" wrapText="1"/>
    </xf>
    <xf numFmtId="0" fontId="0" fillId="4" borderId="25" xfId="0" applyFill="1" applyBorder="1" applyAlignment="1">
      <alignment vertical="top" wrapText="1"/>
    </xf>
    <xf numFmtId="0" fontId="19" fillId="4" borderId="25" xfId="20" applyFont="1" applyFill="1" applyBorder="1" applyAlignment="1">
      <alignment vertical="top" wrapText="1"/>
    </xf>
    <xf numFmtId="0" fontId="19" fillId="4" borderId="25" xfId="20" applyFill="1" applyBorder="1" applyAlignment="1">
      <alignment vertical="top" wrapText="1"/>
    </xf>
    <xf numFmtId="0" fontId="15" fillId="4" borderId="25" xfId="0" applyFont="1" applyFill="1" applyBorder="1" applyAlignment="1">
      <alignment vertical="top" wrapText="1"/>
    </xf>
    <xf numFmtId="0" fontId="19" fillId="4" borderId="26" xfId="20" applyFont="1" applyFill="1" applyBorder="1" applyAlignment="1">
      <alignment vertical="top" wrapText="1"/>
    </xf>
    <xf numFmtId="0" fontId="17" fillId="0" borderId="0" xfId="0" applyFont="1" applyAlignment="1">
      <alignment horizontal="center" vertical="top" wrapText="1"/>
    </xf>
    <xf numFmtId="0" fontId="18" fillId="4" borderId="27" xfId="0" applyFont="1" applyFill="1" applyBorder="1" applyAlignment="1">
      <alignment horizontal="center" vertical="top" wrapText="1"/>
    </xf>
    <xf numFmtId="0" fontId="19" fillId="4" borderId="25" xfId="20" applyFont="1" applyFill="1" applyBorder="1" applyAlignment="1">
      <alignment/>
    </xf>
    <xf numFmtId="0" fontId="0" fillId="4" borderId="26" xfId="0" applyFill="1" applyBorder="1" applyAlignment="1">
      <alignment vertical="top" wrapText="1"/>
    </xf>
    <xf numFmtId="0" fontId="4" fillId="4" borderId="9" xfId="0" applyFont="1" applyFill="1" applyBorder="1" applyAlignment="1" applyProtection="1">
      <alignment/>
      <protection/>
    </xf>
    <xf numFmtId="11" fontId="4" fillId="4" borderId="9" xfId="0" applyNumberFormat="1" applyFont="1" applyFill="1" applyBorder="1" applyAlignment="1" applyProtection="1">
      <alignment/>
      <protection/>
    </xf>
    <xf numFmtId="0" fontId="7" fillId="6" borderId="22" xfId="0" applyFont="1" applyFill="1" applyBorder="1" applyAlignment="1">
      <alignment/>
    </xf>
    <xf numFmtId="0" fontId="0" fillId="6" borderId="23" xfId="0" applyFill="1" applyBorder="1" applyAlignment="1">
      <alignment vertical="top"/>
    </xf>
    <xf numFmtId="0" fontId="7" fillId="6" borderId="23" xfId="0" applyFont="1" applyFill="1" applyBorder="1" applyAlignment="1">
      <alignment/>
    </xf>
    <xf numFmtId="0" fontId="7" fillId="6" borderId="24" xfId="0" applyFont="1" applyFill="1" applyBorder="1" applyAlignment="1">
      <alignment/>
    </xf>
    <xf numFmtId="0" fontId="0" fillId="6" borderId="24" xfId="0" applyFill="1" applyBorder="1" applyAlignment="1">
      <alignment/>
    </xf>
    <xf numFmtId="0" fontId="3" fillId="2" borderId="1" xfId="0" applyFont="1" applyFill="1" applyBorder="1" applyAlignment="1">
      <alignment vertical="top" wrapText="1"/>
    </xf>
    <xf numFmtId="0" fontId="4" fillId="5" borderId="9" xfId="0" applyNumberFormat="1" applyFont="1" applyFill="1" applyBorder="1" applyAlignment="1">
      <alignment/>
    </xf>
    <xf numFmtId="0" fontId="4" fillId="4" borderId="9" xfId="0" applyNumberFormat="1" applyFont="1" applyFill="1" applyBorder="1" applyAlignment="1">
      <alignment/>
    </xf>
    <xf numFmtId="0" fontId="4" fillId="2" borderId="10" xfId="0" applyNumberFormat="1" applyFont="1" applyFill="1" applyBorder="1" applyAlignment="1">
      <alignment/>
    </xf>
    <xf numFmtId="0" fontId="1" fillId="4" borderId="25" xfId="0" applyFont="1" applyFill="1" applyBorder="1" applyAlignment="1">
      <alignment vertical="top" wrapText="1"/>
    </xf>
    <xf numFmtId="0" fontId="22" fillId="4" borderId="26" xfId="0" applyFont="1" applyFill="1" applyBorder="1" applyAlignment="1">
      <alignment horizontal="center" vertical="top" wrapText="1"/>
    </xf>
    <xf numFmtId="0" fontId="1" fillId="5" borderId="25" xfId="0" applyFont="1" applyFill="1" applyBorder="1" applyAlignment="1">
      <alignment horizontal="left" vertical="top" wrapText="1"/>
    </xf>
    <xf numFmtId="0" fontId="3" fillId="0" borderId="0" xfId="0" applyNumberFormat="1" applyFont="1" applyFill="1" applyBorder="1" applyAlignment="1">
      <alignment vertical="top" wrapText="1"/>
    </xf>
    <xf numFmtId="0" fontId="6" fillId="0" borderId="0" xfId="0" applyFont="1" applyBorder="1" applyAlignment="1">
      <alignment/>
    </xf>
    <xf numFmtId="0" fontId="7" fillId="0" borderId="0" xfId="0" applyFont="1" applyBorder="1" applyAlignment="1">
      <alignment/>
    </xf>
    <xf numFmtId="0" fontId="18"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Alignment="1">
      <alignment vertical="center"/>
    </xf>
    <xf numFmtId="0" fontId="15" fillId="5" borderId="27" xfId="0" applyFont="1" applyFill="1" applyBorder="1" applyAlignment="1">
      <alignment vertical="center" wrapText="1"/>
    </xf>
    <xf numFmtId="0" fontId="0" fillId="5" borderId="25" xfId="0" applyFill="1" applyBorder="1" applyAlignment="1">
      <alignment horizontal="left" vertical="center" wrapText="1" indent="1"/>
    </xf>
    <xf numFmtId="0" fontId="4" fillId="4" borderId="9" xfId="0" applyFont="1" applyFill="1" applyBorder="1" applyAlignment="1" applyProtection="1">
      <alignment vertical="top"/>
      <protection/>
    </xf>
    <xf numFmtId="0" fontId="7" fillId="5" borderId="9" xfId="0" applyFont="1" applyFill="1" applyBorder="1" applyAlignment="1" applyProtection="1">
      <alignment horizontal="left"/>
      <protection/>
    </xf>
    <xf numFmtId="0" fontId="6" fillId="5" borderId="9" xfId="0" applyFont="1" applyFill="1" applyBorder="1" applyAlignment="1" applyProtection="1">
      <alignment horizontal="left"/>
      <protection/>
    </xf>
    <xf numFmtId="0" fontId="0" fillId="5" borderId="9" xfId="0" applyFill="1" applyBorder="1" applyAlignment="1" applyProtection="1">
      <alignment horizontal="left"/>
      <protection/>
    </xf>
    <xf numFmtId="0" fontId="0" fillId="5" borderId="9" xfId="0" applyFill="1" applyBorder="1" applyAlignment="1" applyProtection="1">
      <alignment/>
      <protection/>
    </xf>
    <xf numFmtId="186" fontId="7" fillId="5" borderId="9" xfId="0" applyNumberFormat="1" applyFont="1" applyFill="1" applyBorder="1" applyAlignment="1" applyProtection="1">
      <alignment/>
      <protection/>
    </xf>
    <xf numFmtId="10" fontId="7" fillId="5" borderId="9" xfId="0" applyNumberFormat="1" applyFont="1" applyFill="1" applyBorder="1" applyAlignment="1" applyProtection="1">
      <alignment/>
      <protection/>
    </xf>
    <xf numFmtId="0" fontId="4" fillId="4" borderId="9" xfId="0" applyFont="1" applyFill="1" applyBorder="1" applyAlignment="1" applyProtection="1">
      <alignment/>
      <protection/>
    </xf>
    <xf numFmtId="0" fontId="4" fillId="5" borderId="9" xfId="0" applyFont="1" applyFill="1" applyBorder="1" applyAlignment="1" applyProtection="1">
      <alignment/>
      <protection/>
    </xf>
    <xf numFmtId="179" fontId="4" fillId="5" borderId="9" xfId="0" applyNumberFormat="1" applyFont="1" applyFill="1" applyBorder="1" applyAlignment="1" applyProtection="1">
      <alignment/>
      <protection/>
    </xf>
    <xf numFmtId="176" fontId="5" fillId="5" borderId="9" xfId="0" applyNumberFormat="1" applyFont="1" applyFill="1" applyBorder="1" applyAlignment="1" applyProtection="1">
      <alignment/>
      <protection/>
    </xf>
    <xf numFmtId="178" fontId="5" fillId="5" borderId="9" xfId="0" applyNumberFormat="1" applyFont="1" applyFill="1" applyBorder="1" applyAlignment="1" applyProtection="1">
      <alignment/>
      <protection/>
    </xf>
    <xf numFmtId="178" fontId="1" fillId="2" borderId="9" xfId="0" applyNumberFormat="1" applyFont="1" applyFill="1" applyBorder="1" applyAlignment="1" applyProtection="1">
      <alignment vertical="top"/>
      <protection locked="0"/>
    </xf>
    <xf numFmtId="0" fontId="4" fillId="4" borderId="1" xfId="0" applyFont="1" applyFill="1" applyBorder="1" applyAlignment="1" applyProtection="1">
      <alignment wrapText="1"/>
      <protection/>
    </xf>
    <xf numFmtId="0" fontId="4" fillId="4" borderId="2" xfId="0" applyFont="1" applyFill="1" applyBorder="1" applyAlignment="1" applyProtection="1">
      <alignment vertical="top" wrapText="1"/>
      <protection/>
    </xf>
    <xf numFmtId="0" fontId="4" fillId="5" borderId="1" xfId="0" applyFont="1" applyFill="1" applyBorder="1" applyAlignment="1" applyProtection="1">
      <alignment wrapText="1"/>
      <protection/>
    </xf>
    <xf numFmtId="0" fontId="4" fillId="5" borderId="9" xfId="0" applyFont="1" applyFill="1" applyBorder="1" applyAlignment="1" applyProtection="1">
      <alignment vertical="top"/>
      <protection/>
    </xf>
    <xf numFmtId="0" fontId="4" fillId="5" borderId="2" xfId="0" applyFont="1" applyFill="1" applyBorder="1" applyAlignment="1" applyProtection="1">
      <alignment vertical="top" wrapText="1"/>
      <protection/>
    </xf>
    <xf numFmtId="0" fontId="0" fillId="11" borderId="9" xfId="0" applyFill="1" applyBorder="1" applyAlignment="1" applyProtection="1">
      <alignment vertical="top"/>
      <protection/>
    </xf>
    <xf numFmtId="0" fontId="0" fillId="11" borderId="2" xfId="0" applyFill="1" applyBorder="1" applyAlignment="1" applyProtection="1">
      <alignment vertical="top" wrapText="1"/>
      <protection/>
    </xf>
    <xf numFmtId="0" fontId="0" fillId="9" borderId="9" xfId="0" applyFill="1" applyBorder="1" applyAlignment="1" applyProtection="1">
      <alignment vertical="top"/>
      <protection/>
    </xf>
    <xf numFmtId="0" fontId="0" fillId="9" borderId="2" xfId="0" applyFill="1" applyBorder="1" applyAlignment="1" applyProtection="1">
      <alignment vertical="top" wrapText="1"/>
      <protection/>
    </xf>
    <xf numFmtId="0" fontId="0" fillId="12" borderId="9" xfId="0" applyFill="1" applyBorder="1" applyAlignment="1" applyProtection="1">
      <alignment vertical="top"/>
      <protection/>
    </xf>
    <xf numFmtId="0" fontId="0" fillId="12" borderId="2" xfId="0" applyFill="1" applyBorder="1" applyAlignment="1" applyProtection="1">
      <alignment vertical="top" wrapText="1"/>
      <protection/>
    </xf>
    <xf numFmtId="0" fontId="0" fillId="2" borderId="9" xfId="0" applyFill="1" applyBorder="1" applyAlignment="1" applyProtection="1">
      <alignment/>
      <protection locked="0"/>
    </xf>
    <xf numFmtId="0" fontId="3" fillId="10" borderId="28" xfId="0" applyFont="1" applyFill="1" applyBorder="1" applyAlignment="1" applyProtection="1">
      <alignment/>
      <protection locked="0"/>
    </xf>
    <xf numFmtId="188" fontId="3" fillId="10" borderId="29" xfId="0" applyNumberFormat="1" applyFont="1" applyFill="1" applyBorder="1" applyAlignment="1" applyProtection="1">
      <alignment/>
      <protection locked="0"/>
    </xf>
    <xf numFmtId="0" fontId="3" fillId="10" borderId="30" xfId="0" applyFont="1" applyFill="1" applyBorder="1" applyAlignment="1" applyProtection="1">
      <alignment vertical="top" wrapText="1"/>
      <protection locked="0"/>
    </xf>
    <xf numFmtId="0" fontId="0" fillId="10" borderId="30" xfId="0" applyFill="1" applyBorder="1" applyAlignment="1" applyProtection="1">
      <alignment vertical="top"/>
      <protection locked="0"/>
    </xf>
    <xf numFmtId="0" fontId="0" fillId="10" borderId="18" xfId="0" applyFill="1" applyBorder="1" applyAlignment="1" applyProtection="1">
      <alignment/>
      <protection locked="0"/>
    </xf>
    <xf numFmtId="188" fontId="3" fillId="10" borderId="31" xfId="0" applyNumberFormat="1" applyFont="1" applyFill="1" applyBorder="1" applyAlignment="1" applyProtection="1">
      <alignment/>
      <protection locked="0"/>
    </xf>
    <xf numFmtId="0" fontId="3" fillId="10" borderId="32" xfId="0" applyFont="1" applyFill="1" applyBorder="1" applyAlignment="1" applyProtection="1">
      <alignment vertical="top" wrapText="1"/>
      <protection locked="0"/>
    </xf>
    <xf numFmtId="0" fontId="0" fillId="10" borderId="32" xfId="0" applyFill="1" applyBorder="1" applyAlignment="1" applyProtection="1">
      <alignment vertical="top"/>
      <protection locked="0"/>
    </xf>
    <xf numFmtId="0" fontId="0" fillId="10" borderId="33" xfId="0" applyFill="1" applyBorder="1" applyAlignment="1" applyProtection="1">
      <alignment/>
      <protection locked="0"/>
    </xf>
    <xf numFmtId="0" fontId="30" fillId="0" borderId="0" xfId="0" applyFont="1" applyAlignment="1">
      <alignment vertical="top" wrapText="1"/>
    </xf>
    <xf numFmtId="0" fontId="30" fillId="0" borderId="0" xfId="0" applyFont="1" applyAlignment="1">
      <alignment vertical="top"/>
    </xf>
    <xf numFmtId="0" fontId="30" fillId="0" borderId="0" xfId="0" applyFont="1" applyBorder="1" applyAlignment="1">
      <alignment vertical="top"/>
    </xf>
    <xf numFmtId="0" fontId="29" fillId="0" borderId="9" xfId="0" applyFont="1" applyBorder="1" applyAlignment="1">
      <alignment vertical="top" wrapText="1"/>
    </xf>
    <xf numFmtId="0" fontId="30" fillId="0" borderId="9" xfId="0" applyFont="1" applyBorder="1" applyAlignment="1">
      <alignment vertical="top" wrapText="1"/>
    </xf>
    <xf numFmtId="3" fontId="30" fillId="0" borderId="9" xfId="0" applyNumberFormat="1" applyFont="1" applyBorder="1" applyAlignment="1">
      <alignment vertical="top" wrapText="1"/>
    </xf>
    <xf numFmtId="0" fontId="30" fillId="0" borderId="9" xfId="0" applyFont="1" applyBorder="1" applyAlignment="1">
      <alignment vertical="top"/>
    </xf>
    <xf numFmtId="176" fontId="30" fillId="0" borderId="9" xfId="0" applyNumberFormat="1" applyFont="1" applyBorder="1" applyAlignment="1">
      <alignment vertical="top" wrapText="1"/>
    </xf>
    <xf numFmtId="189" fontId="30" fillId="0" borderId="9" xfId="0" applyNumberFormat="1" applyFont="1" applyBorder="1" applyAlignment="1">
      <alignment vertical="top" wrapText="1"/>
    </xf>
    <xf numFmtId="176" fontId="30" fillId="0" borderId="9" xfId="0" applyNumberFormat="1" applyFont="1" applyBorder="1" applyAlignment="1">
      <alignment horizontal="right" vertical="top"/>
    </xf>
    <xf numFmtId="2" fontId="29" fillId="0" borderId="9" xfId="0" applyNumberFormat="1" applyFont="1" applyBorder="1" applyAlignment="1">
      <alignment vertical="top"/>
    </xf>
    <xf numFmtId="0" fontId="29" fillId="0" borderId="34" xfId="0" applyFont="1" applyBorder="1" applyAlignment="1">
      <alignment vertical="top" wrapText="1"/>
    </xf>
    <xf numFmtId="0" fontId="0" fillId="0" borderId="34" xfId="0" applyBorder="1" applyAlignment="1">
      <alignment/>
    </xf>
    <xf numFmtId="0" fontId="30" fillId="0" borderId="35" xfId="0" applyFont="1" applyBorder="1" applyAlignment="1">
      <alignment vertical="top" wrapText="1"/>
    </xf>
    <xf numFmtId="2" fontId="29" fillId="0" borderId="35" xfId="0" applyNumberFormat="1" applyFont="1" applyBorder="1" applyAlignment="1">
      <alignment vertical="top"/>
    </xf>
    <xf numFmtId="0" fontId="1" fillId="5" borderId="34" xfId="0" applyFont="1" applyFill="1" applyBorder="1" applyAlignment="1">
      <alignment/>
    </xf>
    <xf numFmtId="0" fontId="30" fillId="5" borderId="9" xfId="0" applyFont="1" applyFill="1" applyBorder="1" applyAlignment="1">
      <alignment vertical="top" wrapText="1"/>
    </xf>
    <xf numFmtId="3" fontId="30" fillId="5" borderId="9" xfId="0" applyNumberFormat="1" applyFont="1" applyFill="1" applyBorder="1" applyAlignment="1">
      <alignment vertical="top" wrapText="1"/>
    </xf>
    <xf numFmtId="176" fontId="30" fillId="5" borderId="9" xfId="0" applyNumberFormat="1" applyFont="1" applyFill="1" applyBorder="1" applyAlignment="1">
      <alignment vertical="top" wrapText="1"/>
    </xf>
    <xf numFmtId="189" fontId="30" fillId="5" borderId="9" xfId="0" applyNumberFormat="1" applyFont="1" applyFill="1" applyBorder="1" applyAlignment="1">
      <alignment vertical="top" wrapText="1"/>
    </xf>
    <xf numFmtId="176" fontId="30" fillId="5" borderId="9" xfId="0" applyNumberFormat="1" applyFont="1" applyFill="1" applyBorder="1" applyAlignment="1">
      <alignment horizontal="right" vertical="top"/>
    </xf>
    <xf numFmtId="0" fontId="30" fillId="5" borderId="9" xfId="0" applyFont="1" applyFill="1" applyBorder="1" applyAlignment="1">
      <alignment vertical="top"/>
    </xf>
    <xf numFmtId="2" fontId="29" fillId="5" borderId="9" xfId="0" applyNumberFormat="1" applyFont="1" applyFill="1" applyBorder="1" applyAlignment="1">
      <alignment vertical="top"/>
    </xf>
    <xf numFmtId="2" fontId="29" fillId="5" borderId="35" xfId="0" applyNumberFormat="1" applyFont="1" applyFill="1" applyBorder="1" applyAlignment="1">
      <alignment vertical="top"/>
    </xf>
    <xf numFmtId="0" fontId="1" fillId="3" borderId="36" xfId="0" applyFont="1" applyFill="1" applyBorder="1" applyAlignment="1">
      <alignment/>
    </xf>
    <xf numFmtId="0" fontId="30" fillId="3" borderId="37" xfId="0" applyFont="1" applyFill="1" applyBorder="1" applyAlignment="1">
      <alignment vertical="top" wrapText="1"/>
    </xf>
    <xf numFmtId="0" fontId="30" fillId="3" borderId="37" xfId="0" applyFont="1" applyFill="1" applyBorder="1" applyAlignment="1">
      <alignment vertical="top"/>
    </xf>
    <xf numFmtId="176" fontId="30" fillId="3" borderId="37" xfId="0" applyNumberFormat="1" applyFont="1" applyFill="1" applyBorder="1" applyAlignment="1">
      <alignment vertical="top" wrapText="1"/>
    </xf>
    <xf numFmtId="176" fontId="30" fillId="3" borderId="37" xfId="0" applyNumberFormat="1" applyFont="1" applyFill="1" applyBorder="1" applyAlignment="1">
      <alignment horizontal="right" vertical="top"/>
    </xf>
    <xf numFmtId="2" fontId="29" fillId="3" borderId="37" xfId="0" applyNumberFormat="1" applyFont="1" applyFill="1" applyBorder="1" applyAlignment="1">
      <alignment vertical="top"/>
    </xf>
    <xf numFmtId="2" fontId="29" fillId="3" borderId="38" xfId="0" applyNumberFormat="1" applyFont="1" applyFill="1" applyBorder="1" applyAlignment="1">
      <alignment vertical="top"/>
    </xf>
    <xf numFmtId="0" fontId="1" fillId="4" borderId="39" xfId="0" applyFont="1" applyFill="1" applyBorder="1" applyAlignment="1">
      <alignment vertical="top" wrapText="1"/>
    </xf>
    <xf numFmtId="0" fontId="30" fillId="4" borderId="40" xfId="0" applyFont="1" applyFill="1" applyBorder="1" applyAlignment="1">
      <alignment vertical="top" wrapText="1"/>
    </xf>
    <xf numFmtId="0" fontId="29"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0" xfId="0" applyFont="1" applyFill="1" applyBorder="1" applyAlignment="1">
      <alignment vertical="top" wrapText="1"/>
    </xf>
    <xf numFmtId="0" fontId="30" fillId="0" borderId="9" xfId="0" applyFont="1" applyFill="1" applyBorder="1" applyAlignment="1">
      <alignment vertical="top" wrapText="1"/>
    </xf>
    <xf numFmtId="0" fontId="30" fillId="0" borderId="9" xfId="0" applyFont="1" applyFill="1" applyBorder="1" applyAlignment="1">
      <alignment vertical="top"/>
    </xf>
    <xf numFmtId="0" fontId="30" fillId="0" borderId="37" xfId="0" applyFont="1" applyFill="1" applyBorder="1" applyAlignment="1">
      <alignment vertical="top"/>
    </xf>
    <xf numFmtId="0" fontId="30" fillId="4" borderId="40" xfId="0" applyFont="1" applyFill="1" applyBorder="1" applyAlignment="1">
      <alignment vertical="top"/>
    </xf>
    <xf numFmtId="0" fontId="1" fillId="4" borderId="40" xfId="0" applyFont="1" applyFill="1" applyBorder="1" applyAlignment="1">
      <alignment vertical="top"/>
    </xf>
    <xf numFmtId="0" fontId="30" fillId="5" borderId="35" xfId="0" applyFont="1" applyFill="1" applyBorder="1" applyAlignment="1">
      <alignment vertical="top" wrapText="1"/>
    </xf>
    <xf numFmtId="0" fontId="30" fillId="2" borderId="9" xfId="0" applyFont="1" applyFill="1" applyBorder="1" applyAlignment="1">
      <alignment vertical="top"/>
    </xf>
    <xf numFmtId="0" fontId="30" fillId="2" borderId="9" xfId="0" applyFont="1" applyFill="1" applyBorder="1" applyAlignment="1">
      <alignment vertical="top"/>
    </xf>
    <xf numFmtId="0" fontId="30" fillId="2" borderId="9" xfId="0" applyFont="1" applyFill="1" applyBorder="1" applyAlignment="1">
      <alignment vertical="top" wrapText="1"/>
    </xf>
    <xf numFmtId="9" fontId="30" fillId="2" borderId="9" xfId="0" applyNumberFormat="1" applyFont="1" applyFill="1" applyBorder="1" applyAlignment="1">
      <alignment vertical="top"/>
    </xf>
    <xf numFmtId="0" fontId="30" fillId="3" borderId="37" xfId="0" applyFont="1" applyFill="1" applyBorder="1" applyAlignment="1">
      <alignment vertical="top"/>
    </xf>
    <xf numFmtId="9" fontId="30" fillId="3" borderId="37" xfId="0" applyNumberFormat="1" applyFont="1" applyFill="1" applyBorder="1" applyAlignment="1">
      <alignment vertical="top"/>
    </xf>
    <xf numFmtId="0" fontId="30" fillId="3" borderId="38" xfId="0" applyFont="1" applyFill="1" applyBorder="1" applyAlignment="1">
      <alignment vertical="top" wrapText="1"/>
    </xf>
    <xf numFmtId="0" fontId="30" fillId="0" borderId="40" xfId="0" applyFont="1" applyFill="1" applyBorder="1" applyAlignment="1">
      <alignment vertical="top"/>
    </xf>
    <xf numFmtId="0" fontId="1" fillId="5" borderId="34" xfId="0" applyFont="1" applyFill="1" applyBorder="1" applyAlignment="1">
      <alignment vertical="top" wrapText="1"/>
    </xf>
    <xf numFmtId="0" fontId="1" fillId="2" borderId="34" xfId="0" applyFont="1" applyFill="1" applyBorder="1" applyAlignment="1">
      <alignment vertical="top" wrapText="1"/>
    </xf>
    <xf numFmtId="0" fontId="1" fillId="3" borderId="36" xfId="0" applyFont="1" applyFill="1" applyBorder="1" applyAlignment="1">
      <alignment vertical="top" wrapText="1"/>
    </xf>
    <xf numFmtId="0" fontId="30" fillId="2" borderId="35" xfId="0" applyFont="1" applyFill="1" applyBorder="1" applyAlignment="1">
      <alignment vertical="top" wrapText="1"/>
    </xf>
    <xf numFmtId="0" fontId="28" fillId="10" borderId="27" xfId="0" applyFont="1" applyFill="1" applyBorder="1" applyAlignment="1">
      <alignment horizontal="left" vertical="center" wrapText="1" indent="1"/>
    </xf>
    <xf numFmtId="0" fontId="26" fillId="10" borderId="25" xfId="0" applyFont="1" applyFill="1" applyBorder="1" applyAlignment="1">
      <alignment horizontal="left" vertical="center" wrapText="1" indent="1"/>
    </xf>
    <xf numFmtId="0" fontId="28" fillId="4" borderId="27" xfId="0" applyFont="1" applyFill="1" applyBorder="1" applyAlignment="1">
      <alignment horizontal="left" vertical="center" wrapText="1" indent="1"/>
    </xf>
    <xf numFmtId="0" fontId="26" fillId="4" borderId="25" xfId="0" applyFont="1" applyFill="1" applyBorder="1" applyAlignment="1">
      <alignment horizontal="left" vertical="center" wrapText="1" indent="1"/>
    </xf>
    <xf numFmtId="0" fontId="7" fillId="0" borderId="0" xfId="0" applyFont="1" applyFill="1" applyBorder="1" applyAlignment="1">
      <alignment/>
    </xf>
    <xf numFmtId="0" fontId="0" fillId="0" borderId="0" xfId="0" applyFill="1" applyBorder="1" applyAlignment="1">
      <alignment vertical="top"/>
    </xf>
    <xf numFmtId="0" fontId="0" fillId="0" borderId="0" xfId="0" applyFill="1" applyBorder="1" applyAlignment="1">
      <alignment/>
    </xf>
    <xf numFmtId="0" fontId="25" fillId="4" borderId="25" xfId="0" applyFont="1" applyFill="1" applyBorder="1" applyAlignment="1">
      <alignment horizontal="center" vertical="top" wrapText="1"/>
    </xf>
    <xf numFmtId="0" fontId="34" fillId="10" borderId="26" xfId="20" applyFont="1" applyFill="1" applyBorder="1" applyAlignment="1">
      <alignment horizontal="left" vertical="top" wrapText="1" indent="1"/>
    </xf>
    <xf numFmtId="0" fontId="26" fillId="4" borderId="26" xfId="0" applyFont="1" applyFill="1" applyBorder="1" applyAlignment="1">
      <alignment horizontal="left" vertical="center" wrapText="1" indent="1"/>
    </xf>
    <xf numFmtId="0" fontId="19" fillId="0" borderId="0" xfId="20" applyFont="1" applyBorder="1" applyAlignment="1">
      <alignment vertical="center"/>
    </xf>
    <xf numFmtId="0" fontId="0" fillId="2" borderId="30" xfId="0" applyFill="1" applyBorder="1" applyAlignment="1">
      <alignment vertical="top"/>
    </xf>
    <xf numFmtId="0" fontId="30" fillId="2" borderId="42" xfId="0" applyFont="1" applyFill="1" applyBorder="1" applyAlignment="1">
      <alignment vertical="top"/>
    </xf>
    <xf numFmtId="0" fontId="19" fillId="2" borderId="28" xfId="20" applyFont="1" applyFill="1" applyBorder="1" applyAlignment="1">
      <alignment vertical="center"/>
    </xf>
    <xf numFmtId="0" fontId="30" fillId="2" borderId="37" xfId="0" applyFont="1" applyFill="1" applyBorder="1" applyAlignment="1">
      <alignment vertical="top" wrapText="1"/>
    </xf>
    <xf numFmtId="0" fontId="1" fillId="4" borderId="43" xfId="0" applyFont="1" applyFill="1" applyBorder="1" applyAlignment="1">
      <alignment/>
    </xf>
    <xf numFmtId="0" fontId="0" fillId="4" borderId="44" xfId="0" applyFill="1" applyBorder="1" applyAlignment="1">
      <alignment/>
    </xf>
    <xf numFmtId="174" fontId="0" fillId="4" borderId="45" xfId="0" applyNumberFormat="1" applyFill="1" applyBorder="1" applyAlignment="1">
      <alignment vertical="center"/>
    </xf>
    <xf numFmtId="0" fontId="0" fillId="4" borderId="18" xfId="0" applyFill="1" applyBorder="1" applyAlignment="1">
      <alignment vertical="center"/>
    </xf>
    <xf numFmtId="177" fontId="0" fillId="4" borderId="46" xfId="0" applyNumberFormat="1" applyFill="1" applyBorder="1" applyAlignment="1">
      <alignment/>
    </xf>
    <xf numFmtId="0" fontId="0" fillId="4" borderId="19" xfId="0" applyFill="1" applyBorder="1" applyAlignment="1">
      <alignment/>
    </xf>
    <xf numFmtId="176" fontId="0" fillId="4" borderId="22" xfId="0" applyNumberFormat="1" applyFill="1" applyBorder="1" applyAlignment="1">
      <alignment vertical="center"/>
    </xf>
    <xf numFmtId="0" fontId="0" fillId="4" borderId="24" xfId="0"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'Lempor calculation'!$D$60:$H$60</c:f>
              <c:numCache>
                <c:ptCount val="5"/>
                <c:pt idx="0">
                  <c:v>0</c:v>
                </c:pt>
                <c:pt idx="1">
                  <c:v>0</c:v>
                </c:pt>
                <c:pt idx="2">
                  <c:v>0</c:v>
                </c:pt>
                <c:pt idx="3">
                  <c:v>0</c:v>
                </c:pt>
                <c:pt idx="4">
                  <c:v>0</c:v>
                </c:pt>
              </c:numCache>
            </c:numRef>
          </c:cat>
          <c:val>
            <c:numRef>
              <c:f>'Lempor calculation'!$D$71:$H$71</c:f>
              <c:numCache>
                <c:ptCount val="5"/>
                <c:pt idx="0">
                  <c:v>0</c:v>
                </c:pt>
                <c:pt idx="1">
                  <c:v>0</c:v>
                </c:pt>
                <c:pt idx="2">
                  <c:v>0</c:v>
                </c:pt>
                <c:pt idx="3">
                  <c:v>0</c:v>
                </c:pt>
                <c:pt idx="4">
                  <c:v>0</c:v>
                </c:pt>
              </c:numCache>
            </c:numRef>
          </c:val>
          <c:smooth val="0"/>
        </c:ser>
        <c:marker val="1"/>
        <c:axId val="55091012"/>
        <c:axId val="45094517"/>
      </c:lineChart>
      <c:catAx>
        <c:axId val="55091012"/>
        <c:scaling>
          <c:orientation val="minMax"/>
        </c:scaling>
        <c:axPos val="b"/>
        <c:title>
          <c:tx>
            <c:rich>
              <a:bodyPr vert="horz" rot="0" anchor="ctr"/>
              <a:lstStyle/>
              <a:p>
                <a:pPr algn="ctr">
                  <a:defRPr/>
                </a:pPr>
                <a:r>
                  <a:rPr lang="en-US" cap="none" sz="875" b="1" i="0" u="none" baseline="0">
                    <a:latin typeface="Arial"/>
                    <a:ea typeface="Arial"/>
                    <a:cs typeface="Arial"/>
                  </a:rPr>
                  <a:t>Chimney Throat Diameter (mm)</a:t>
                </a:r>
              </a:p>
            </c:rich>
          </c:tx>
          <c:layout/>
          <c:overlay val="0"/>
          <c:spPr>
            <a:noFill/>
            <a:ln>
              <a:noFill/>
            </a:ln>
          </c:spPr>
        </c:title>
        <c:delete val="0"/>
        <c:numFmt formatCode="0.0" sourceLinked="0"/>
        <c:majorTickMark val="out"/>
        <c:minorTickMark val="none"/>
        <c:tickLblPos val="nextTo"/>
        <c:crossAx val="45094517"/>
        <c:crosses val="autoZero"/>
        <c:auto val="1"/>
        <c:lblOffset val="100"/>
        <c:noMultiLvlLbl val="0"/>
      </c:catAx>
      <c:valAx>
        <c:axId val="45094517"/>
        <c:scaling>
          <c:orientation val="minMax"/>
        </c:scaling>
        <c:axPos val="l"/>
        <c:title>
          <c:tx>
            <c:rich>
              <a:bodyPr vert="horz" rot="-5400000" anchor="ctr"/>
              <a:lstStyle/>
              <a:p>
                <a:pPr algn="ctr">
                  <a:defRPr/>
                </a:pPr>
                <a:r>
                  <a:rPr lang="en-US" cap="none" sz="875" b="1" i="0" u="none" baseline="0">
                    <a:latin typeface="Arial"/>
                    <a:ea typeface="Arial"/>
                    <a:cs typeface="Arial"/>
                  </a:rPr>
                  <a:t>Tuyere nozzle diameter (mm)</a:t>
                </a:r>
              </a:p>
            </c:rich>
          </c:tx>
          <c:layout/>
          <c:overlay val="0"/>
          <c:spPr>
            <a:noFill/>
            <a:ln>
              <a:noFill/>
            </a:ln>
          </c:spPr>
        </c:title>
        <c:majorGridlines/>
        <c:delete val="0"/>
        <c:numFmt formatCode="General" sourceLinked="1"/>
        <c:majorTickMark val="out"/>
        <c:minorTickMark val="none"/>
        <c:tickLblPos val="nextTo"/>
        <c:crossAx val="55091012"/>
        <c:crossesAt val="1"/>
        <c:crossBetween val="between"/>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2</xdr:col>
      <xdr:colOff>0</xdr:colOff>
      <xdr:row>6</xdr:row>
      <xdr:rowOff>66675</xdr:rowOff>
    </xdr:to>
    <xdr:sp>
      <xdr:nvSpPr>
        <xdr:cNvPr id="1" name="TextBox 13"/>
        <xdr:cNvSpPr txBox="1">
          <a:spLocks noChangeArrowheads="1"/>
        </xdr:cNvSpPr>
      </xdr:nvSpPr>
      <xdr:spPr>
        <a:xfrm>
          <a:off x="628650" y="219075"/>
          <a:ext cx="8477250" cy="1981200"/>
        </a:xfrm>
        <a:prstGeom prst="rect">
          <a:avLst/>
        </a:prstGeom>
        <a:solidFill>
          <a:srgbClr val="CCFFFF"/>
        </a:solidFill>
        <a:ln w="19050" cmpd="sng">
          <a:solidFill>
            <a:srgbClr val="000000"/>
          </a:solidFill>
          <a:headEnd type="none"/>
          <a:tailEnd type="none"/>
        </a:ln>
      </xdr:spPr>
      <xdr:txBody>
        <a:bodyPr vertOverflow="clip" wrap="square" lIns="91440" tIns="137160" rIns="91440" bIns="137160"/>
        <a:p>
          <a:pPr algn="ctr">
            <a:defRPr/>
          </a:pPr>
          <a:r>
            <a:rPr lang="en-US" cap="none" sz="2400" b="1" i="0" u="sng" baseline="0">
              <a:latin typeface="Arial"/>
              <a:ea typeface="Arial"/>
              <a:cs typeface="Arial"/>
            </a:rPr>
            <a:t>The Lempor Ejector Calculator
</a:t>
          </a:r>
          <a:r>
            <a:rPr lang="en-US" cap="none" sz="1800" b="1" i="0" u="none" baseline="0">
              <a:latin typeface="Arial"/>
              <a:ea typeface="Arial"/>
              <a:cs typeface="Arial"/>
            </a:rPr>
            <a:t>For the Model Engineer, Live Steamer 
and Student of the 
Second Generation Steam Locomotive
</a:t>
          </a:r>
          <a:r>
            <a:rPr lang="en-US" cap="none" sz="1600" b="1" i="0" u="none" baseline="0">
              <a:latin typeface="Arial"/>
              <a:ea typeface="Arial"/>
              <a:cs typeface="Arial"/>
            </a:rPr>
            <a:t>Beta version 1.1 released November 2005
</a:t>
          </a:r>
          <a:r>
            <a:rPr lang="en-US" cap="none" sz="1200" b="1" i="0" u="none" baseline="0">
              <a:latin typeface="Arial"/>
              <a:ea typeface="Arial"/>
              <a:cs typeface="Arial"/>
            </a:rPr>
            <a:t>This workbook is copyright © Richard Stuart &amp; Michael Guy, all rights reserved 2005.</a:t>
          </a:r>
        </a:p>
      </xdr:txBody>
    </xdr:sp>
    <xdr:clientData/>
  </xdr:twoCellAnchor>
  <xdr:oneCellAnchor>
    <xdr:from>
      <xdr:col>1</xdr:col>
      <xdr:colOff>0</xdr:colOff>
      <xdr:row>6</xdr:row>
      <xdr:rowOff>304800</xdr:rowOff>
    </xdr:from>
    <xdr:ext cx="8486775" cy="4219575"/>
    <xdr:sp>
      <xdr:nvSpPr>
        <xdr:cNvPr id="2" name="TextBox 14"/>
        <xdr:cNvSpPr txBox="1">
          <a:spLocks noChangeArrowheads="1"/>
        </xdr:cNvSpPr>
      </xdr:nvSpPr>
      <xdr:spPr>
        <a:xfrm>
          <a:off x="609600" y="2438400"/>
          <a:ext cx="8486775" cy="4219575"/>
        </a:xfrm>
        <a:prstGeom prst="rect">
          <a:avLst/>
        </a:prstGeom>
        <a:solidFill>
          <a:srgbClr val="CCFFCC"/>
        </a:solidFill>
        <a:ln w="19050" cmpd="sng">
          <a:solidFill>
            <a:srgbClr val="000000"/>
          </a:solidFill>
          <a:headEnd type="none"/>
          <a:tailEnd type="none"/>
        </a:ln>
      </xdr:spPr>
      <xdr:txBody>
        <a:bodyPr vertOverflow="clip" wrap="square" lIns="91440" tIns="137160" rIns="91440" bIns="137160"/>
        <a:p>
          <a:pPr algn="l">
            <a:defRPr/>
          </a:pPr>
          <a:r>
            <a:rPr lang="en-US" cap="none" sz="1200" b="1" i="0" u="sng" baseline="0">
              <a:latin typeface="Arial"/>
              <a:ea typeface="Arial"/>
              <a:cs typeface="Arial"/>
            </a:rPr>
            <a:t>INTRODUCTION by Richard Stuart</a:t>
          </a:r>
          <a:r>
            <a:rPr lang="en-US" cap="none" sz="1200" b="1" i="0" u="none" baseline="0">
              <a:latin typeface="Arial"/>
              <a:ea typeface="Arial"/>
              <a:cs typeface="Arial"/>
            </a:rPr>
            <a:t>
</a:t>
          </a:r>
          <a:r>
            <a:rPr lang="en-US" cap="none" sz="1200" b="0" i="0" u="none" baseline="0">
              <a:latin typeface="Arial"/>
              <a:ea typeface="Arial"/>
              <a:cs typeface="Arial"/>
            </a:rPr>
            <a:t>This spreadsheet originated with two live steam locomotive projects, commenced without knowledge of each other, on opposite sides of the world.  Michael Guy in Toronto, Canada, and myself in Perth, Western Australia, both decided to build large 7.25" gauge Garratt locomotives. Both of us decided independently to fit our locomotives with a Lempor exhaust. 
The benefits of the Lempor exhaust had been widely described in the printed and electronic media, and an excellent summary of the technology has been subsequently prepared by Michael on his web pages (appendix 1 Ref 1).  Both Michael and myself had read Ing. L. D. Porta's 1974 paper (appendix 1 Ref 2) describing the theory of the Lempor ejector, and both of us had been intimidated by the complexity of the mathematics used.  However, a start had to be made somewhere, and I decided that with my background in fluid mechanics and experience as an oil and gas pipeline engineer, I ought to make the effort to interpret Porta's work. The result was a primitive combination of hand and spreadsheet based calculations, which gave a solution to equation 9 of Porta's paper and provided chimney throat and nozzle sizes for the Lempor exhaust design on my (Richard Stuart's) Garratt project.
The decision to develop the spreadsheet into a more user-friendly form was prompted by Michael, who was put in touch with me by a mutual friend, Russell Dunn.  The ensuing cooperation between two live steam enthusiasts who have never met, resulted in this workbook.
 - Perth, Australia, October 2005</a:t>
          </a:r>
        </a:p>
      </xdr:txBody>
    </xdr:sp>
    <xdr:clientData/>
  </xdr:oneCellAnchor>
  <xdr:oneCellAnchor>
    <xdr:from>
      <xdr:col>1</xdr:col>
      <xdr:colOff>9525</xdr:colOff>
      <xdr:row>8</xdr:row>
      <xdr:rowOff>19050</xdr:rowOff>
    </xdr:from>
    <xdr:ext cx="8486775" cy="3867150"/>
    <xdr:sp>
      <xdr:nvSpPr>
        <xdr:cNvPr id="3" name="TextBox 15"/>
        <xdr:cNvSpPr txBox="1">
          <a:spLocks noChangeArrowheads="1"/>
        </xdr:cNvSpPr>
      </xdr:nvSpPr>
      <xdr:spPr>
        <a:xfrm>
          <a:off x="619125" y="6896100"/>
          <a:ext cx="8486775" cy="3867150"/>
        </a:xfrm>
        <a:prstGeom prst="rect">
          <a:avLst/>
        </a:prstGeom>
        <a:solidFill>
          <a:srgbClr val="CCFFCC"/>
        </a:solidFill>
        <a:ln w="19050" cmpd="sng">
          <a:solidFill>
            <a:srgbClr val="000000"/>
          </a:solidFill>
          <a:headEnd type="none"/>
          <a:tailEnd type="none"/>
        </a:ln>
      </xdr:spPr>
      <xdr:txBody>
        <a:bodyPr vertOverflow="clip" wrap="square" lIns="91440" tIns="45720" rIns="91440" bIns="45720"/>
        <a:p>
          <a:pPr algn="l">
            <a:defRPr/>
          </a:pPr>
          <a:r>
            <a:rPr lang="en-US" cap="none" sz="1200" b="1" i="0" u="none" baseline="0">
              <a:latin typeface="Arial"/>
              <a:ea typeface="Arial"/>
              <a:cs typeface="Arial"/>
            </a:rPr>
            <a:t> 
</a:t>
          </a:r>
          <a:r>
            <a:rPr lang="en-US" cap="none" sz="1200" b="1" i="0" u="sng" baseline="0">
              <a:latin typeface="Arial"/>
              <a:ea typeface="Arial"/>
              <a:cs typeface="Arial"/>
            </a:rPr>
            <a:t>INTRODUCTION by Michael Guy</a:t>
          </a:r>
          <a:r>
            <a:rPr lang="en-US" cap="none" sz="1200" b="1" i="0" u="none" baseline="0">
              <a:latin typeface="Arial"/>
              <a:ea typeface="Arial"/>
              <a:cs typeface="Arial"/>
            </a:rPr>
            <a:t>
</a:t>
          </a:r>
          <a:r>
            <a:rPr lang="en-US" cap="none" sz="1200" b="0" i="0" u="none" baseline="0">
              <a:latin typeface="Arial"/>
              <a:ea typeface="Arial"/>
              <a:cs typeface="Arial"/>
            </a:rPr>
            <a:t>Our intent has been to try to make L.D.Porta's important work on steam locomotive draughting more accessible to the average model engineer by removing the need to work complex mathematics to achieve a design. This workbook was intended to be easy to use and I believe that it is thanks to Richards clear analytical thinking. The user inputs are few and are readily understood things such as cylinder and wheel dimensions for the most part. 
In using it myself, I found that even though an initial set of numbers looked really good, when I actually drew the diffuser I had to go back and tweak the sheet inputs as the reality of heights and clearances made themselves felt. The graphing function of the Lempor calc sheet makes it very easy to see the effect of changing the diffuser geometry to suit your own locomotive. Consistent with Porta's instructions, post-installation track testing may require adjustments. The need to do this in no way invalidates the method. To prove the sheet works, I built an ejector for my Romulus locomotive. Using the original nozzle size, the draught went from 57mm water to 126mm, a huge improvement. As time allows I will try different nozzles to swap some of this excess amount of draught for lower cylinder back-pressure.
Go ahead, play with the numbers it can be great fun and the results will more than repay the effort.
- Toronto, Canada, November 2005</a:t>
          </a:r>
        </a:p>
      </xdr:txBody>
    </xdr:sp>
    <xdr:clientData/>
  </xdr:oneCellAnchor>
  <xdr:oneCellAnchor>
    <xdr:from>
      <xdr:col>1</xdr:col>
      <xdr:colOff>9525</xdr:colOff>
      <xdr:row>10</xdr:row>
      <xdr:rowOff>9525</xdr:rowOff>
    </xdr:from>
    <xdr:ext cx="8486775" cy="1933575"/>
    <xdr:sp>
      <xdr:nvSpPr>
        <xdr:cNvPr id="4" name="TextBox 16"/>
        <xdr:cNvSpPr txBox="1">
          <a:spLocks noChangeArrowheads="1"/>
        </xdr:cNvSpPr>
      </xdr:nvSpPr>
      <xdr:spPr>
        <a:xfrm>
          <a:off x="619125" y="10953750"/>
          <a:ext cx="8486775" cy="1933575"/>
        </a:xfrm>
        <a:prstGeom prst="rect">
          <a:avLst/>
        </a:prstGeom>
        <a:solidFill>
          <a:srgbClr val="FFCC99"/>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IT IS IMPORTANT TO NOTE</a:t>
          </a:r>
          <a:r>
            <a:rPr lang="en-US" cap="none" sz="1200" b="0" i="0" u="none" baseline="0">
              <a:latin typeface="Arial"/>
              <a:ea typeface="Arial"/>
              <a:cs typeface="Arial"/>
            </a:rPr>
            <a:t> that this spreadsheet represents one implementation of Porta's theory and no guarantees are given that the implementation accurately reflects the great man's intent. The spirit in which the spreadsheet is made available is best summed up by </a:t>
          </a:r>
          <a:r>
            <a:rPr lang="en-US" cap="none" sz="1200" b="1" i="0" u="none" baseline="0">
              <a:latin typeface="Arial"/>
              <a:ea typeface="Arial"/>
              <a:cs typeface="Arial"/>
            </a:rPr>
            <a:t>Porta's introduction</a:t>
          </a:r>
          <a:r>
            <a:rPr lang="en-US" cap="none" sz="1200" b="0" i="0" u="none" baseline="0">
              <a:latin typeface="Arial"/>
              <a:ea typeface="Arial"/>
              <a:cs typeface="Arial"/>
            </a:rPr>
            <a:t> to his paper, in which he says:
</a:t>
          </a:r>
          <a:r>
            <a:rPr lang="en-US" cap="none" sz="1200" b="1" i="0" u="none" baseline="0">
              <a:latin typeface="Arial"/>
              <a:ea typeface="Arial"/>
              <a:cs typeface="Arial"/>
            </a:rPr>
            <a:t> 
</a:t>
          </a:r>
          <a:r>
            <a:rPr lang="en-US" cap="none" sz="1200" b="1" i="1" u="none" baseline="0">
              <a:latin typeface="Arial"/>
              <a:ea typeface="Arial"/>
              <a:cs typeface="Arial"/>
            </a:rPr>
            <a:t>"It is not a kitchen recipe guaranteeing good results without a good tuning up with measurements.  However, the reader may try, providing that if success crowns his trial and error, the merit is to be credited to the theory.  If not, the Author expects that the failure is not to be credited to the theory, but to the user." 
</a:t>
          </a:r>
          <a:r>
            <a:rPr lang="en-US" cap="none" sz="1200" b="0" i="0" u="none" baseline="0">
              <a:latin typeface="Arial"/>
              <a:ea typeface="Arial"/>
              <a:cs typeface="Arial"/>
            </a:rPr>
            <a:t>The spreadsheet will crunch the numbers but the user still has to interpret the results and design the ejector.</a:t>
          </a:r>
          <a:r>
            <a:rPr lang="en-US" cap="none" sz="1200" b="1" i="1" u="none" baseline="0">
              <a:latin typeface="Arial"/>
              <a:ea typeface="Arial"/>
              <a:cs typeface="Arial"/>
            </a:rPr>
            <a:t> </a:t>
          </a:r>
        </a:p>
      </xdr:txBody>
    </xdr:sp>
    <xdr:clientData/>
  </xdr:oneCellAnchor>
  <xdr:oneCellAnchor>
    <xdr:from>
      <xdr:col>1</xdr:col>
      <xdr:colOff>9525</xdr:colOff>
      <xdr:row>14</xdr:row>
      <xdr:rowOff>9525</xdr:rowOff>
    </xdr:from>
    <xdr:ext cx="8486775" cy="2095500"/>
    <xdr:sp>
      <xdr:nvSpPr>
        <xdr:cNvPr id="5" name="TextBox 17"/>
        <xdr:cNvSpPr txBox="1">
          <a:spLocks noChangeArrowheads="1"/>
        </xdr:cNvSpPr>
      </xdr:nvSpPr>
      <xdr:spPr>
        <a:xfrm>
          <a:off x="619125" y="14735175"/>
          <a:ext cx="8486775" cy="2095500"/>
        </a:xfrm>
        <a:prstGeom prst="rect">
          <a:avLst/>
        </a:prstGeom>
        <a:solidFill>
          <a:srgbClr val="FF99CC"/>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CONDITIONS OF USE
</a:t>
          </a:r>
          <a:r>
            <a:rPr lang="en-US" cap="none" sz="1200" b="1" i="0" u="none" baseline="0">
              <a:latin typeface="Arial"/>
              <a:ea typeface="Arial"/>
              <a:cs typeface="Arial"/>
            </a:rPr>
            <a:t>
Attention is drawn to the disclaimers printed on the Lempor and Steam Rate calculation worksheets.
</a:t>
          </a:r>
          <a:r>
            <a:rPr lang="en-US" cap="none" sz="1200" b="0" i="0" u="none" baseline="0">
              <a:latin typeface="Arial"/>
              <a:ea typeface="Arial"/>
              <a:cs typeface="Arial"/>
            </a:rPr>
            <a:t>It is considered that others in the live steam community will have the knowledge and experience to make corrections and improvements to the spreadsheet.  Such corrections and improvements are welcomed, provided that all revised versions of the spreadsheet are clearly marked to identify changes and avoid confusion between versions, and that all improvements are freely shared within the live steam model engineering community. Initial releases of the workbook will have protection turned on and passworded to prevent accidental changes. If you wish to try to make improvements or alter the math for your own purposes, please contact us at the address below for an open version.</a:t>
          </a:r>
        </a:p>
      </xdr:txBody>
    </xdr:sp>
    <xdr:clientData/>
  </xdr:oneCellAnchor>
  <xdr:oneCellAnchor>
    <xdr:from>
      <xdr:col>1</xdr:col>
      <xdr:colOff>0</xdr:colOff>
      <xdr:row>12</xdr:row>
      <xdr:rowOff>0</xdr:rowOff>
    </xdr:from>
    <xdr:ext cx="8486775" cy="1514475"/>
    <xdr:sp>
      <xdr:nvSpPr>
        <xdr:cNvPr id="6" name="TextBox 18"/>
        <xdr:cNvSpPr txBox="1">
          <a:spLocks noChangeArrowheads="1"/>
        </xdr:cNvSpPr>
      </xdr:nvSpPr>
      <xdr:spPr>
        <a:xfrm>
          <a:off x="609600" y="13049250"/>
          <a:ext cx="8486775" cy="1514475"/>
        </a:xfrm>
        <a:prstGeom prst="rect">
          <a:avLst/>
        </a:prstGeom>
        <a:solidFill>
          <a:srgbClr val="CCFFFF"/>
        </a:solidFill>
        <a:ln w="19050"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SPREADSHEET LAYOUT
</a:t>
          </a:r>
          <a:r>
            <a:rPr lang="en-US" cap="none" sz="1200" b="0" i="0" u="none" baseline="0">
              <a:latin typeface="Arial"/>
              <a:ea typeface="Arial"/>
              <a:cs typeface="Arial"/>
            </a:rPr>
            <a:t>The workbook is split into the following sheets:
- Introduction.
- Lempor exhaust sizing calculation. (Use this sheet to design the ejector once you know the steam flow rate)
- Steam mass flow rate calculation. (Use this sheet to estimate the steam flow rate of your engine)
- Appendix 1 of explanatory notes, cautions and hyperlinks.
- Appendix 2, tables of locomotive data used in calculation verifications.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56</xdr:row>
      <xdr:rowOff>9525</xdr:rowOff>
    </xdr:from>
    <xdr:to>
      <xdr:col>2</xdr:col>
      <xdr:colOff>733425</xdr:colOff>
      <xdr:row>72</xdr:row>
      <xdr:rowOff>28575</xdr:rowOff>
    </xdr:to>
    <xdr:graphicFrame>
      <xdr:nvGraphicFramePr>
        <xdr:cNvPr id="1" name="Chart 1"/>
        <xdr:cNvGraphicFramePr/>
      </xdr:nvGraphicFramePr>
      <xdr:xfrm>
        <a:off x="466725" y="10248900"/>
        <a:ext cx="4048125" cy="2609850"/>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73</xdr:row>
      <xdr:rowOff>0</xdr:rowOff>
    </xdr:from>
    <xdr:to>
      <xdr:col>2</xdr:col>
      <xdr:colOff>714375</xdr:colOff>
      <xdr:row>77</xdr:row>
      <xdr:rowOff>9525</xdr:rowOff>
    </xdr:to>
    <xdr:sp>
      <xdr:nvSpPr>
        <xdr:cNvPr id="2" name="TextBox 2"/>
        <xdr:cNvSpPr txBox="1">
          <a:spLocks noChangeArrowheads="1"/>
        </xdr:cNvSpPr>
      </xdr:nvSpPr>
      <xdr:spPr>
        <a:xfrm>
          <a:off x="485775" y="12992100"/>
          <a:ext cx="40100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The above graph should exhibit a convex curve. 
Adjust the trial value chimney throat dia. until it does. 
The correct nozzle diameter is at the curve apex.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9525</xdr:rowOff>
    </xdr:from>
    <xdr:ext cx="8486775" cy="2095500"/>
    <xdr:sp>
      <xdr:nvSpPr>
        <xdr:cNvPr id="1" name="TextBox 1"/>
        <xdr:cNvSpPr txBox="1">
          <a:spLocks noChangeArrowheads="1"/>
        </xdr:cNvSpPr>
      </xdr:nvSpPr>
      <xdr:spPr>
        <a:xfrm>
          <a:off x="609600" y="1762125"/>
          <a:ext cx="8486775" cy="2095500"/>
        </a:xfrm>
        <a:prstGeom prst="rect">
          <a:avLst/>
        </a:prstGeom>
        <a:solidFill>
          <a:srgbClr val="FF99CC"/>
        </a:solidFill>
        <a:ln w="22225" cmpd="sng">
          <a:solidFill>
            <a:srgbClr val="000000"/>
          </a:solidFill>
          <a:headEnd type="none"/>
          <a:tailEnd type="none"/>
        </a:ln>
      </xdr:spPr>
      <xdr:txBody>
        <a:bodyPr vertOverflow="clip" wrap="square" lIns="91440" tIns="45720" rIns="91440" bIns="45720"/>
        <a:p>
          <a:pPr algn="l">
            <a:defRPr/>
          </a:pPr>
          <a:r>
            <a:rPr lang="en-US" cap="none" sz="1200" b="1" i="0" u="sng" baseline="0">
              <a:latin typeface="Arial"/>
              <a:ea typeface="Arial"/>
              <a:cs typeface="Arial"/>
            </a:rPr>
            <a:t>CONDITIONS OF USE
</a:t>
          </a:r>
          <a:r>
            <a:rPr lang="en-US" cap="none" sz="1200" b="1" i="0" u="none" baseline="0">
              <a:latin typeface="Arial"/>
              <a:ea typeface="Arial"/>
              <a:cs typeface="Arial"/>
            </a:rPr>
            <a:t>
Attention is drawn to the disclaimers printed on the Lempor and Steam Rate calculation worksheets.
</a:t>
          </a:r>
          <a:r>
            <a:rPr lang="en-US" cap="none" sz="1200" b="0" i="0" u="none" baseline="0">
              <a:latin typeface="Arial"/>
              <a:ea typeface="Arial"/>
              <a:cs typeface="Arial"/>
            </a:rPr>
            <a:t>It is considered that others in the live steam community will have the knowledge and experience to make corrections and improvements to the spreadsheet.  Such corrections and improvements are welcomed, provided that all revised versions of the spreadsheet are clearly marked to identify changes and avoid confusion between versions, and that all improvements are freely shared within the live steam model engineering community. Initial releases of the sheet will have protection turned on and passworded to ensure clean downloads. If you wish to try to make improvements or alter the math for your own purposes, please contact us at  </a:t>
          </a:r>
          <a:r>
            <a:rPr lang="en-US" cap="none" sz="1200" b="1" i="0" u="none" baseline="0">
              <a:latin typeface="Arial"/>
              <a:ea typeface="Arial"/>
              <a:cs typeface="Arial"/>
            </a:rPr>
            <a:t>&lt;lemporcalculator@ca.inter.net&gt;</a:t>
          </a:r>
          <a:r>
            <a:rPr lang="en-US" cap="none" sz="1200" b="0" i="0" u="none" baseline="0">
              <a:latin typeface="Arial"/>
              <a:ea typeface="Arial"/>
              <a:cs typeface="Arial"/>
            </a:rPr>
            <a:t> for an open version.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142875</xdr:rowOff>
    </xdr:from>
    <xdr:to>
      <xdr:col>7</xdr:col>
      <xdr:colOff>1000125</xdr:colOff>
      <xdr:row>2</xdr:row>
      <xdr:rowOff>0</xdr:rowOff>
    </xdr:to>
    <xdr:sp>
      <xdr:nvSpPr>
        <xdr:cNvPr id="1" name="TextBox 2"/>
        <xdr:cNvSpPr txBox="1">
          <a:spLocks noChangeArrowheads="1"/>
        </xdr:cNvSpPr>
      </xdr:nvSpPr>
      <xdr:spPr>
        <a:xfrm>
          <a:off x="219075" y="142875"/>
          <a:ext cx="5286375" cy="361950"/>
        </a:xfrm>
        <a:prstGeom prst="rect">
          <a:avLst/>
        </a:prstGeom>
        <a:solidFill>
          <a:srgbClr val="CCFFCC"/>
        </a:solidFill>
        <a:ln w="38100" cmpd="dbl">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This workbook is copyright © Richard Stuart &amp; Michael Guy, all rights reserved 2005.</a:t>
          </a:r>
        </a:p>
      </xdr:txBody>
    </xdr:sp>
    <xdr:clientData/>
  </xdr:twoCellAnchor>
  <xdr:twoCellAnchor>
    <xdr:from>
      <xdr:col>1</xdr:col>
      <xdr:colOff>0</xdr:colOff>
      <xdr:row>22</xdr:row>
      <xdr:rowOff>0</xdr:rowOff>
    </xdr:from>
    <xdr:to>
      <xdr:col>5</xdr:col>
      <xdr:colOff>1209675</xdr:colOff>
      <xdr:row>31</xdr:row>
      <xdr:rowOff>9525</xdr:rowOff>
    </xdr:to>
    <xdr:sp>
      <xdr:nvSpPr>
        <xdr:cNvPr id="2" name="TextBox 4"/>
        <xdr:cNvSpPr txBox="1">
          <a:spLocks noChangeArrowheads="1"/>
        </xdr:cNvSpPr>
      </xdr:nvSpPr>
      <xdr:spPr>
        <a:xfrm>
          <a:off x="209550" y="6276975"/>
          <a:ext cx="4076700" cy="1466850"/>
        </a:xfrm>
        <a:prstGeom prst="rect">
          <a:avLst/>
        </a:prstGeom>
        <a:solidFill>
          <a:srgbClr val="CCFFCC"/>
        </a:solidFill>
        <a:ln w="38100" cmpd="dbl">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A Note regarding these results.</a:t>
          </a:r>
          <a:r>
            <a:rPr lang="en-US" cap="none" sz="1000" b="0" i="0" u="none" baseline="0">
              <a:latin typeface="Arial"/>
              <a:ea typeface="Arial"/>
              <a:cs typeface="Arial"/>
            </a:rPr>
            <a:t>
Separate work was done to check the steam flow output against David Wardale's results. The steam flow output given by the steam rate sheet cannot be used directly because about 17.5% of the steam generated by the 25NC was tapped off for the feedwater heater and GPCS.
This means that the steam flow output should be about 7.8kg/s to match Wardale's 6.43kg/s through the blast nozzles.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mporcalculator@ca.inter.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home.ca.inter.net/~mguy/index.htm" TargetMode="External" /><Relationship Id="rId2" Type="http://schemas.openxmlformats.org/officeDocument/2006/relationships/hyperlink" Target="http://home.ca.inter.net/~mguy/vacuum_testing_romulus.htm" TargetMode="External" /><Relationship Id="rId3" Type="http://schemas.openxmlformats.org/officeDocument/2006/relationships/hyperlink" Target="http://www.camdenmin.co.uk/" TargetMode="External" /><Relationship Id="rId4" Type="http://schemas.openxmlformats.org/officeDocument/2006/relationships/hyperlink" Target="http://www.trainweb.org/tusp/koopmans/koopmans.html" TargetMode="External" /><Relationship Id="rId5" Type="http://schemas.openxmlformats.org/officeDocument/2006/relationships/hyperlink" Target="http://www.trainweb.org/tusp/lempor/lempor.html" TargetMode="External" /><Relationship Id="rId6" Type="http://schemas.openxmlformats.org/officeDocument/2006/relationships/hyperlink" Target="http://www.trainweb.org/tusp/index.html" TargetMode="External" /><Relationship Id="rId7" Type="http://schemas.openxmlformats.org/officeDocument/2006/relationships/hyperlink" Target="http://home.ca.inter.net/~mguy/A%20Lempor%20Exhaust.htm" TargetMode="External" /><Relationship Id="rId8" Type="http://schemas.openxmlformats.org/officeDocument/2006/relationships/hyperlink" Target="http://www.martynbane.co.uk/modernsteam/modernsteamlocos.htm" TargetMode="External" /><Relationship Id="rId9" Type="http://schemas.openxmlformats.org/officeDocument/2006/relationships/hyperlink" Target="http://www.engnetglobal.com/tips/default.aspx" TargetMode="External" /><Relationship Id="rId10" Type="http://schemas.openxmlformats.org/officeDocument/2006/relationships/hyperlink" Target="http://www.engnetglobal.com/tips/convert.asp" TargetMode="External" /><Relationship Id="rId11" Type="http://schemas.openxmlformats.org/officeDocument/2006/relationships/hyperlink" Target="http://www.chemicalogic.com/steamtab/companion/default.htm" TargetMode="External" /><Relationship Id="rId1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home.ca.inter.net/~mguy/vacuum_testing_romulus.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6"/>
  <sheetViews>
    <sheetView tabSelected="1" workbookViewId="0" topLeftCell="A1">
      <selection activeCell="A10" sqref="A10"/>
    </sheetView>
  </sheetViews>
  <sheetFormatPr defaultColWidth="9.140625" defaultRowHeight="12.75"/>
  <cols>
    <col min="2" max="2" width="127.421875" style="2" customWidth="1"/>
  </cols>
  <sheetData>
    <row r="1" ht="17.25" customHeight="1"/>
    <row r="2" ht="31.5" customHeight="1">
      <c r="B2" s="164"/>
    </row>
    <row r="3" ht="39.75" customHeight="1">
      <c r="B3" s="164"/>
    </row>
    <row r="4" ht="25.5" customHeight="1">
      <c r="B4" s="165"/>
    </row>
    <row r="5" ht="25.5" customHeight="1">
      <c r="B5" s="165"/>
    </row>
    <row r="6" ht="28.5" customHeight="1">
      <c r="B6" s="165"/>
    </row>
    <row r="7" spans="2:4" ht="356.25" customHeight="1">
      <c r="B7" s="143"/>
      <c r="D7" s="112"/>
    </row>
    <row r="8" ht="17.25" customHeight="1">
      <c r="B8" s="161"/>
    </row>
    <row r="9" ht="306" customHeight="1">
      <c r="B9" s="129"/>
    </row>
    <row r="10" ht="14.25" customHeight="1">
      <c r="B10" s="129"/>
    </row>
    <row r="11" ht="153" customHeight="1">
      <c r="B11" s="129"/>
    </row>
    <row r="12" ht="12.75" customHeight="1">
      <c r="B12" s="129"/>
    </row>
    <row r="13" ht="119.25" customHeight="1">
      <c r="B13" s="129"/>
    </row>
    <row r="14" ht="12.75">
      <c r="B14" s="129"/>
    </row>
    <row r="15" ht="165.75" customHeight="1">
      <c r="B15" s="166"/>
    </row>
    <row r="16" ht="12.75" customHeight="1" thickBot="1"/>
    <row r="17" ht="21.75" customHeight="1">
      <c r="B17" s="260" t="s">
        <v>179</v>
      </c>
    </row>
    <row r="18" ht="49.5" customHeight="1">
      <c r="B18" s="261" t="s">
        <v>253</v>
      </c>
    </row>
    <row r="19" ht="34.5" customHeight="1">
      <c r="B19" s="261" t="s">
        <v>254</v>
      </c>
    </row>
    <row r="20" ht="22.5" customHeight="1" thickBot="1">
      <c r="B20" s="268" t="s">
        <v>180</v>
      </c>
    </row>
    <row r="21" ht="13.5" thickBot="1"/>
    <row r="22" ht="22.5" customHeight="1">
      <c r="B22" s="262" t="s">
        <v>255</v>
      </c>
    </row>
    <row r="23" ht="16.5" customHeight="1">
      <c r="B23" s="263" t="s">
        <v>181</v>
      </c>
    </row>
    <row r="24" ht="15" customHeight="1">
      <c r="B24" s="263" t="s">
        <v>182</v>
      </c>
    </row>
    <row r="25" ht="15" customHeight="1">
      <c r="B25" s="263" t="s">
        <v>183</v>
      </c>
    </row>
    <row r="26" ht="21.75" customHeight="1" thickBot="1">
      <c r="B26" s="269" t="s">
        <v>256</v>
      </c>
    </row>
  </sheetData>
  <sheetProtection password="E5E3" sheet="1" objects="1" scenarios="1"/>
  <hyperlinks>
    <hyperlink ref="B20" r:id="rId1" display="lemporcalculator@ca.inter.net"/>
  </hyperlinks>
  <printOptions/>
  <pageMargins left="0.75" right="0.75" top="1" bottom="1" header="0.5" footer="0.5"/>
  <pageSetup horizontalDpi="600" verticalDpi="600" orientation="portrait" paperSize="9" scale="92" r:id="rId3"/>
  <headerFooter alignWithMargins="0">
    <oddFooter>&amp;L&amp;F&amp;C&amp;P&amp;R&amp;D</oddFooter>
  </headerFooter>
  <rowBreaks count="1" manualBreakCount="1">
    <brk id="19" max="255" man="1"/>
  </rowBreaks>
  <colBreaks count="1" manualBreakCount="1">
    <brk id="1" max="65535" man="1"/>
  </colBreaks>
  <drawing r:id="rId2"/>
</worksheet>
</file>

<file path=xl/worksheets/sheet2.xml><?xml version="1.0" encoding="utf-8"?>
<worksheet xmlns="http://schemas.openxmlformats.org/spreadsheetml/2006/main" xmlns:r="http://schemas.openxmlformats.org/officeDocument/2006/relationships">
  <dimension ref="A1:I76"/>
  <sheetViews>
    <sheetView workbookViewId="0" topLeftCell="A1">
      <selection activeCell="F55" sqref="F55"/>
    </sheetView>
  </sheetViews>
  <sheetFormatPr defaultColWidth="9.140625" defaultRowHeight="12.75"/>
  <cols>
    <col min="1" max="1" width="38.421875" style="0" customWidth="1"/>
    <col min="2" max="2" width="18.28125" style="0" customWidth="1"/>
    <col min="3" max="3" width="55.28125" style="0" customWidth="1"/>
    <col min="4" max="4" width="10.140625" style="0" customWidth="1"/>
    <col min="5" max="5" width="9.7109375" style="0" bestFit="1" customWidth="1"/>
    <col min="6" max="6" width="10.8515625" style="0" bestFit="1" customWidth="1"/>
    <col min="7" max="7" width="10.57421875" style="0" bestFit="1" customWidth="1"/>
    <col min="8" max="8" width="9.28125" style="0" bestFit="1" customWidth="1"/>
  </cols>
  <sheetData>
    <row r="1" spans="1:3" ht="14.25" thickBot="1" thickTop="1">
      <c r="A1" s="109" t="s">
        <v>136</v>
      </c>
      <c r="B1" s="110" t="s">
        <v>194</v>
      </c>
      <c r="C1" s="111" t="s">
        <v>135</v>
      </c>
    </row>
    <row r="2" spans="1:3" ht="13.5" thickTop="1">
      <c r="A2" s="264"/>
      <c r="B2" s="264"/>
      <c r="C2" s="264"/>
    </row>
    <row r="3" spans="1:3" ht="12.75">
      <c r="A3" s="264" t="s">
        <v>239</v>
      </c>
      <c r="B3" s="264"/>
      <c r="C3" s="264"/>
    </row>
    <row r="4" spans="1:3" ht="12.75">
      <c r="A4" s="1"/>
      <c r="C4" s="2"/>
    </row>
    <row r="5" spans="1:3" ht="12.75">
      <c r="A5" s="162" t="s">
        <v>18</v>
      </c>
      <c r="B5" s="112"/>
      <c r="C5" s="127"/>
    </row>
    <row r="6" spans="1:3" ht="12.75">
      <c r="A6" s="163" t="s">
        <v>121</v>
      </c>
      <c r="B6" s="112"/>
      <c r="C6" s="127"/>
    </row>
    <row r="7" spans="1:5" ht="12.75">
      <c r="A7" s="163" t="s">
        <v>122</v>
      </c>
      <c r="B7" s="112"/>
      <c r="C7" s="127"/>
      <c r="E7" s="112"/>
    </row>
    <row r="8" spans="1:3" ht="12.75">
      <c r="A8" s="6"/>
      <c r="C8" s="2"/>
    </row>
    <row r="9" spans="1:3" ht="12.75">
      <c r="A9" s="57" t="s">
        <v>19</v>
      </c>
      <c r="C9" s="2"/>
    </row>
    <row r="10" spans="1:3" ht="12.75">
      <c r="A10" s="6" t="s">
        <v>110</v>
      </c>
      <c r="B10" s="1"/>
      <c r="C10" s="2"/>
    </row>
    <row r="11" spans="1:3" ht="12.75" customHeight="1">
      <c r="A11" s="6" t="s">
        <v>111</v>
      </c>
      <c r="C11" s="2"/>
    </row>
    <row r="12" spans="1:3" ht="12.75" customHeight="1">
      <c r="A12" s="6" t="s">
        <v>123</v>
      </c>
      <c r="C12" s="2"/>
    </row>
    <row r="13" spans="1:5" ht="12.75" customHeight="1">
      <c r="A13" s="6" t="s">
        <v>124</v>
      </c>
      <c r="C13" s="2"/>
      <c r="E13" s="112"/>
    </row>
    <row r="14" spans="1:3" ht="12.75">
      <c r="A14" s="6"/>
      <c r="C14" s="2"/>
    </row>
    <row r="15" spans="1:3" ht="12.75">
      <c r="A15" s="57" t="s">
        <v>24</v>
      </c>
      <c r="C15" s="2"/>
    </row>
    <row r="16" spans="1:3" ht="12.75">
      <c r="A16" s="7" t="s">
        <v>162</v>
      </c>
      <c r="C16" s="2"/>
    </row>
    <row r="17" spans="1:3" ht="12.75">
      <c r="A17" s="8" t="s">
        <v>26</v>
      </c>
      <c r="C17" s="2"/>
    </row>
    <row r="18" spans="1:3" ht="15.75">
      <c r="A18" s="119" t="s">
        <v>192</v>
      </c>
      <c r="C18" s="2"/>
    </row>
    <row r="19" spans="1:3" ht="13.5" thickBot="1">
      <c r="A19" s="8"/>
      <c r="C19" s="2"/>
    </row>
    <row r="20" spans="1:3" ht="13.5" thickTop="1">
      <c r="A20" s="95" t="s">
        <v>102</v>
      </c>
      <c r="B20" s="100"/>
      <c r="C20" s="101"/>
    </row>
    <row r="21" spans="1:3" ht="12.75">
      <c r="A21" s="96" t="s">
        <v>112</v>
      </c>
      <c r="B21" s="197" t="s">
        <v>265</v>
      </c>
      <c r="C21" s="98"/>
    </row>
    <row r="22" spans="1:3" ht="12.75">
      <c r="A22" s="96" t="s">
        <v>113</v>
      </c>
      <c r="B22" s="197" t="s">
        <v>266</v>
      </c>
      <c r="C22" s="98"/>
    </row>
    <row r="23" spans="1:3" ht="13.5" thickBot="1">
      <c r="A23" s="97" t="s">
        <v>114</v>
      </c>
      <c r="B23" s="198" t="s">
        <v>267</v>
      </c>
      <c r="C23" s="99"/>
    </row>
    <row r="24" spans="1:3" ht="14.25" thickBot="1" thickTop="1">
      <c r="A24" s="1"/>
      <c r="C24" s="2"/>
    </row>
    <row r="25" spans="1:3" ht="15" customHeight="1" thickTop="1">
      <c r="A25" s="107" t="s">
        <v>54</v>
      </c>
      <c r="B25" s="108" t="s">
        <v>45</v>
      </c>
      <c r="C25" s="29" t="s">
        <v>44</v>
      </c>
    </row>
    <row r="26" spans="1:3" ht="15" customHeight="1">
      <c r="A26" s="60" t="s">
        <v>84</v>
      </c>
      <c r="B26" s="61"/>
      <c r="C26" s="62"/>
    </row>
    <row r="27" spans="1:3" ht="12.75" customHeight="1">
      <c r="A27" s="11" t="s">
        <v>8</v>
      </c>
      <c r="B27" s="63">
        <v>2</v>
      </c>
      <c r="C27" s="64" t="s">
        <v>27</v>
      </c>
    </row>
    <row r="28" spans="1:3" ht="12.75" customHeight="1">
      <c r="A28" s="11" t="s">
        <v>21</v>
      </c>
      <c r="B28" s="63">
        <v>0.1</v>
      </c>
      <c r="C28" s="64" t="s">
        <v>28</v>
      </c>
    </row>
    <row r="29" spans="1:3" ht="12.75" customHeight="1">
      <c r="A29" s="11" t="s">
        <v>118</v>
      </c>
      <c r="B29" s="63">
        <v>0.04</v>
      </c>
      <c r="C29" s="64" t="s">
        <v>29</v>
      </c>
    </row>
    <row r="30" spans="1:3" ht="15.75" customHeight="1">
      <c r="A30" s="11" t="s">
        <v>117</v>
      </c>
      <c r="B30" s="63">
        <v>1.9</v>
      </c>
      <c r="C30" s="64" t="s">
        <v>30</v>
      </c>
    </row>
    <row r="31" spans="1:3" ht="17.25" customHeight="1">
      <c r="A31" s="11" t="s">
        <v>116</v>
      </c>
      <c r="B31" s="63">
        <v>1.9</v>
      </c>
      <c r="C31" s="64" t="s">
        <v>30</v>
      </c>
    </row>
    <row r="32" spans="1:3" ht="27" customHeight="1">
      <c r="A32" s="11" t="s">
        <v>193</v>
      </c>
      <c r="B32" s="63">
        <v>1.9</v>
      </c>
      <c r="C32" s="64" t="s">
        <v>30</v>
      </c>
    </row>
    <row r="33" spans="1:3" ht="27.75" customHeight="1">
      <c r="A33" s="11" t="s">
        <v>119</v>
      </c>
      <c r="B33" s="118">
        <v>7</v>
      </c>
      <c r="C33" s="64" t="s">
        <v>82</v>
      </c>
    </row>
    <row r="34" spans="1:3" ht="14.25" customHeight="1" thickBot="1">
      <c r="A34" s="38" t="s">
        <v>22</v>
      </c>
      <c r="B34" s="65">
        <v>0.8</v>
      </c>
      <c r="C34" s="66" t="s">
        <v>31</v>
      </c>
    </row>
    <row r="35" spans="1:5" ht="12.75" customHeight="1" thickTop="1">
      <c r="A35" s="67" t="s">
        <v>85</v>
      </c>
      <c r="B35" s="196"/>
      <c r="C35" s="10"/>
      <c r="D35" s="275" t="s">
        <v>261</v>
      </c>
      <c r="E35" s="276"/>
    </row>
    <row r="36" spans="1:5" ht="26.25" customHeight="1">
      <c r="A36" s="154" t="s">
        <v>13</v>
      </c>
      <c r="B36" s="184">
        <v>0.012152</v>
      </c>
      <c r="C36" s="10" t="s">
        <v>249</v>
      </c>
      <c r="D36" s="277">
        <f>B36/2.2046226</f>
        <v>0.0055120545348668745</v>
      </c>
      <c r="E36" s="278" t="s">
        <v>262</v>
      </c>
    </row>
    <row r="37" spans="1:5" ht="12.75" customHeight="1" thickBot="1">
      <c r="A37" s="68" t="s">
        <v>127</v>
      </c>
      <c r="B37" s="117">
        <v>875</v>
      </c>
      <c r="C37" s="10" t="s">
        <v>99</v>
      </c>
      <c r="D37" s="279">
        <f>B37/249.09</f>
        <v>3.5127865430165803</v>
      </c>
      <c r="E37" s="280" t="s">
        <v>264</v>
      </c>
    </row>
    <row r="38" spans="1:3" ht="12.75" customHeight="1" thickBot="1" thickTop="1">
      <c r="A38" s="69" t="s">
        <v>15</v>
      </c>
      <c r="B38" s="157">
        <f>B36*B27</f>
        <v>0.024304</v>
      </c>
      <c r="C38" s="70" t="s">
        <v>91</v>
      </c>
    </row>
    <row r="39" spans="1:3" ht="13.5" thickTop="1">
      <c r="A39" s="1"/>
      <c r="C39" s="2"/>
    </row>
    <row r="40" spans="1:3" ht="16.5" thickBot="1">
      <c r="A40" s="5" t="s">
        <v>9</v>
      </c>
      <c r="B40" s="3"/>
      <c r="C40" s="4"/>
    </row>
    <row r="41" spans="1:3" ht="13.5" thickTop="1">
      <c r="A41" s="71" t="s">
        <v>6</v>
      </c>
      <c r="B41" s="72"/>
      <c r="C41" s="73"/>
    </row>
    <row r="42" spans="1:3" ht="13.5" thickBot="1">
      <c r="A42" s="24" t="s">
        <v>75</v>
      </c>
      <c r="B42" s="74"/>
      <c r="C42" s="75"/>
    </row>
    <row r="43" spans="1:5" ht="12.75" customHeight="1" thickBot="1" thickTop="1">
      <c r="A43" s="76" t="s">
        <v>10</v>
      </c>
      <c r="B43" s="77">
        <v>38</v>
      </c>
      <c r="C43" s="56" t="s">
        <v>20</v>
      </c>
      <c r="D43" s="281">
        <f>B43/25.4</f>
        <v>1.4960629921259843</v>
      </c>
      <c r="E43" s="282" t="s">
        <v>263</v>
      </c>
    </row>
    <row r="44" spans="1:3" ht="16.5" customHeight="1" thickTop="1">
      <c r="A44" s="78" t="s">
        <v>92</v>
      </c>
      <c r="B44" s="79">
        <f>(PI()*(B43/1000)^2)/4</f>
        <v>0.0011341149479459152</v>
      </c>
      <c r="C44" s="26" t="s">
        <v>98</v>
      </c>
    </row>
    <row r="45" spans="1:3" ht="15.75" customHeight="1">
      <c r="A45" s="78" t="s">
        <v>93</v>
      </c>
      <c r="B45" s="79">
        <f>B44*B33</f>
        <v>0.007938804635621407</v>
      </c>
      <c r="C45" s="26" t="s">
        <v>12</v>
      </c>
    </row>
    <row r="46" spans="1:3" ht="12.75" customHeight="1">
      <c r="A46" s="78" t="s">
        <v>94</v>
      </c>
      <c r="B46" s="79">
        <f>1/SQRT(((1-B34)/B44^2)+(B34/B45^2))</f>
        <v>0.0024383844605804826</v>
      </c>
      <c r="C46" s="26" t="s">
        <v>11</v>
      </c>
    </row>
    <row r="47" spans="1:3" ht="12.75" customHeight="1">
      <c r="A47" s="78" t="s">
        <v>23</v>
      </c>
      <c r="B47" s="79">
        <f>0.5*(1+((B44/B46)^2))</f>
        <v>0.6081632653061224</v>
      </c>
      <c r="C47" s="26" t="s">
        <v>11</v>
      </c>
    </row>
    <row r="48" spans="1:3" ht="12.75" customHeight="1">
      <c r="A48" s="78" t="s">
        <v>95</v>
      </c>
      <c r="B48" s="79">
        <f>(B36^2)*B30</f>
        <v>0.00028057509759999994</v>
      </c>
      <c r="C48" s="26" t="s">
        <v>14</v>
      </c>
    </row>
    <row r="49" spans="1:3" ht="12.75" customHeight="1">
      <c r="A49" s="78" t="s">
        <v>96</v>
      </c>
      <c r="B49" s="79">
        <f>B44*B37</f>
        <v>0.9923505794526758</v>
      </c>
      <c r="C49" s="26" t="s">
        <v>14</v>
      </c>
    </row>
    <row r="50" spans="1:5" ht="12.75" customHeight="1">
      <c r="A50" s="78" t="s">
        <v>17</v>
      </c>
      <c r="B50" s="156">
        <f>(((B38+B36)^2)/B44)*B32*(B47+(B28/2))</f>
        <v>1.4654405222417175</v>
      </c>
      <c r="C50" s="26" t="s">
        <v>14</v>
      </c>
      <c r="E50" s="112"/>
    </row>
    <row r="51" spans="1:3" ht="12.75" customHeight="1">
      <c r="A51" s="78" t="s">
        <v>17</v>
      </c>
      <c r="B51" s="79">
        <f>0.5*(B38^2/B44)*B31*(1-B29)</f>
        <v>0.47499963594315503</v>
      </c>
      <c r="C51" s="26" t="s">
        <v>14</v>
      </c>
    </row>
    <row r="52" spans="1:3" ht="12.75" customHeight="1">
      <c r="A52" s="25" t="s">
        <v>74</v>
      </c>
      <c r="B52" s="80"/>
      <c r="C52" s="17"/>
    </row>
    <row r="53" spans="1:3" ht="12.75" customHeight="1" thickBot="1">
      <c r="A53" s="81" t="s">
        <v>97</v>
      </c>
      <c r="B53" s="155">
        <f>(B48/(B49+B50-B51))*1.01</f>
        <v>0.00014292014741380425</v>
      </c>
      <c r="C53" s="27" t="s">
        <v>100</v>
      </c>
    </row>
    <row r="54" spans="1:5" ht="26.25" customHeight="1" thickBot="1" thickTop="1">
      <c r="A54" s="94" t="s">
        <v>16</v>
      </c>
      <c r="B54" s="102">
        <f>1000*SQRT(B53/PI())</f>
        <v>6.744842166919743</v>
      </c>
      <c r="C54" s="82" t="s">
        <v>101</v>
      </c>
      <c r="D54" s="281">
        <f>B54/25.4</f>
        <v>0.26554496720156473</v>
      </c>
      <c r="E54" s="282" t="s">
        <v>263</v>
      </c>
    </row>
    <row r="55" ht="13.5" thickTop="1"/>
    <row r="57" spans="4:8" ht="12.75">
      <c r="D57" s="173" t="s">
        <v>141</v>
      </c>
      <c r="E57" s="174"/>
      <c r="F57" s="174"/>
      <c r="G57" s="174"/>
      <c r="H57" s="175"/>
    </row>
    <row r="58" spans="4:8" ht="12.75">
      <c r="D58" s="176"/>
      <c r="E58" s="176"/>
      <c r="F58" s="176"/>
      <c r="G58" s="176"/>
      <c r="H58" s="176"/>
    </row>
    <row r="59" spans="3:9" ht="12.75">
      <c r="C59" s="116" t="s">
        <v>142</v>
      </c>
      <c r="D59" s="177">
        <v>0.95</v>
      </c>
      <c r="E59" s="177">
        <v>0.975</v>
      </c>
      <c r="F59" s="178">
        <v>1</v>
      </c>
      <c r="G59" s="178">
        <v>1.025</v>
      </c>
      <c r="H59" s="177">
        <v>1.05</v>
      </c>
      <c r="I59" s="91"/>
    </row>
    <row r="60" spans="3:9" ht="12.75">
      <c r="C60" s="115" t="s">
        <v>140</v>
      </c>
      <c r="D60" s="179">
        <f>B43*0.95</f>
        <v>36.1</v>
      </c>
      <c r="E60" s="179">
        <f>B43*0.975</f>
        <v>37.05</v>
      </c>
      <c r="F60" s="179">
        <f>B43</f>
        <v>38</v>
      </c>
      <c r="G60" s="179">
        <f>B43*1.025</f>
        <v>38.949999999999996</v>
      </c>
      <c r="H60" s="179">
        <f>B43*1.05</f>
        <v>39.9</v>
      </c>
      <c r="I60" s="92"/>
    </row>
    <row r="61" spans="3:9" ht="12.75">
      <c r="C61" s="89"/>
      <c r="D61" s="147">
        <f>(PI()*(D60/1000)^2)/4</f>
        <v>0.0010235387405211885</v>
      </c>
      <c r="E61" s="147">
        <f>(PI()*(E60/1000)^2)/4</f>
        <v>0.0010781180223910856</v>
      </c>
      <c r="F61" s="147">
        <f>(PI()*(F60/1000)^2)/4</f>
        <v>0.0011341149479459152</v>
      </c>
      <c r="G61" s="147">
        <f>(PI()*(G60/1000)^2)/4</f>
        <v>0.0011915295171856773</v>
      </c>
      <c r="H61" s="147">
        <f>(PI()*(H60/1000)^2)/4</f>
        <v>0.0012503617301103714</v>
      </c>
      <c r="I61" s="92"/>
    </row>
    <row r="62" spans="3:9" ht="12.75">
      <c r="C62" s="89"/>
      <c r="D62" s="147">
        <f>D61*$B$33</f>
        <v>0.007164771183648319</v>
      </c>
      <c r="E62" s="147">
        <f>E61*$B$33</f>
        <v>0.007546826156737599</v>
      </c>
      <c r="F62" s="147">
        <f>F61*$B$33</f>
        <v>0.007938804635621407</v>
      </c>
      <c r="G62" s="147">
        <f>G61*$B$33</f>
        <v>0.008340706620299742</v>
      </c>
      <c r="H62" s="147">
        <f>H61*$B$33</f>
        <v>0.0087525321107726</v>
      </c>
      <c r="I62" s="92"/>
    </row>
    <row r="63" spans="3:9" ht="12.75">
      <c r="C63" s="89"/>
      <c r="D63" s="147">
        <f>1/SQRT(((1-$B$34)/D61^2)+($B$34/D62^2))</f>
        <v>0.002200641975673886</v>
      </c>
      <c r="E63" s="147">
        <f>1/SQRT(((1-$B$34)/E61^2)+($B$34/E62^2))</f>
        <v>0.002317989227839321</v>
      </c>
      <c r="F63" s="147">
        <f>1/SQRT(((1-$B$34)/F61^2)+($B$34/F62^2))</f>
        <v>0.0024383844605804826</v>
      </c>
      <c r="G63" s="147">
        <f>1/SQRT(((1-$B$34)/G61^2)+($B$34/G62^2))</f>
        <v>0.00256182767389737</v>
      </c>
      <c r="H63" s="147">
        <f>1/SQRT(((1-$B$34)/H61^2)+($B$34/H62^2))</f>
        <v>0.002688318867789982</v>
      </c>
      <c r="I63" s="92"/>
    </row>
    <row r="64" spans="3:9" ht="12.75">
      <c r="C64" s="89"/>
      <c r="D64" s="147">
        <f>0.5*(1+((D61/D63)^2))</f>
        <v>0.6081632653061224</v>
      </c>
      <c r="E64" s="147">
        <f>0.5*(1+((E61/E63)^2))</f>
        <v>0.6081632653061224</v>
      </c>
      <c r="F64" s="147">
        <f>0.5*(1+((F61/F63)^2))</f>
        <v>0.6081632653061224</v>
      </c>
      <c r="G64" s="147">
        <f>0.5*(1+((G61/G63)^2))</f>
        <v>0.6081632653061224</v>
      </c>
      <c r="H64" s="147">
        <f>0.5*(1+((H61/H63)^2))</f>
        <v>0.6081632653061224</v>
      </c>
      <c r="I64" s="92"/>
    </row>
    <row r="65" spans="3:9" ht="12.75">
      <c r="C65" s="89"/>
      <c r="D65" s="147">
        <f>($B$36^2)*$B$30</f>
        <v>0.00028057509759999994</v>
      </c>
      <c r="E65" s="147">
        <f>($B$36^2)*$B$30</f>
        <v>0.00028057509759999994</v>
      </c>
      <c r="F65" s="147">
        <f>($B$36^2)*$B$30</f>
        <v>0.00028057509759999994</v>
      </c>
      <c r="G65" s="147">
        <f>($B$36^2)*$B$30</f>
        <v>0.00028057509759999994</v>
      </c>
      <c r="H65" s="147">
        <f>($B$36^2)*$B$30</f>
        <v>0.00028057509759999994</v>
      </c>
      <c r="I65" s="92"/>
    </row>
    <row r="66" spans="3:9" ht="12.75">
      <c r="C66" s="89"/>
      <c r="D66" s="147">
        <f>D61*$B$37</f>
        <v>0.89559639795604</v>
      </c>
      <c r="E66" s="147">
        <f>E61*$B$37</f>
        <v>0.9433532695921999</v>
      </c>
      <c r="F66" s="147">
        <f>F61*$B$37</f>
        <v>0.9923505794526758</v>
      </c>
      <c r="G66" s="147">
        <f>G61*$B$37</f>
        <v>1.0425883275374677</v>
      </c>
      <c r="H66" s="147">
        <f>H61*$B$37</f>
        <v>1.094066513846575</v>
      </c>
      <c r="I66" s="93"/>
    </row>
    <row r="67" spans="3:9" ht="12.75">
      <c r="C67" s="89"/>
      <c r="D67" s="148">
        <f>((($B$38+$B$36)^2)/D61)*$B$32*(D64+($B$28/2))</f>
        <v>1.6237568113481633</v>
      </c>
      <c r="E67" s="148">
        <f>((($B$38+$B$36)^2)/E61)*$B$32*(E64+($B$28/2))</f>
        <v>1.5415547899978619</v>
      </c>
      <c r="F67" s="148">
        <f>((($B$38+$B$36)^2)/F61)*$B$32*(F64+($B$28/2))</f>
        <v>1.4654405222417175</v>
      </c>
      <c r="G67" s="148">
        <f>((($B$38+$B$36)^2)/G61)*$B$32*(G64+($B$28/2))</f>
        <v>1.394827385833877</v>
      </c>
      <c r="H67" s="148">
        <f>((($B$38+$B$36)^2)/H61)*$B$32*(H64+($B$28/2))</f>
        <v>1.3291977526001972</v>
      </c>
      <c r="I67" s="92"/>
    </row>
    <row r="68" spans="3:9" ht="12.75">
      <c r="C68" s="89"/>
      <c r="D68" s="147">
        <f>0.5*($B$38^2/D61)*$B$31*(1-$B$29)</f>
        <v>0.5263153860865983</v>
      </c>
      <c r="E68" s="147">
        <f>0.5*($B$38^2/E61)*$B$31*(1-$B$29)</f>
        <v>0.49967088593625764</v>
      </c>
      <c r="F68" s="147">
        <f>0.5*($B$38^2/F61)*$B$31*(1-$B$29)</f>
        <v>0.47499963594315503</v>
      </c>
      <c r="G68" s="147">
        <f>0.5*($B$38^2/G61)*$B$31*(1-$B$29)</f>
        <v>0.4521114916770065</v>
      </c>
      <c r="H68" s="147">
        <f>0.5*($B$38^2/H61)*$B$31*(1-$B$29)</f>
        <v>0.4308386720572835</v>
      </c>
      <c r="I68" s="92"/>
    </row>
    <row r="69" spans="3:9" ht="12.75">
      <c r="C69" s="90"/>
      <c r="D69" s="180"/>
      <c r="E69" s="180"/>
      <c r="F69" s="180"/>
      <c r="G69" s="180"/>
      <c r="H69" s="180"/>
      <c r="I69" s="93"/>
    </row>
    <row r="70" spans="3:8" ht="12.75">
      <c r="C70" s="115" t="s">
        <v>138</v>
      </c>
      <c r="D70" s="181">
        <f>(D65/(D66+D67-D68))*1.01</f>
        <v>0.0001421853841782609</v>
      </c>
      <c r="E70" s="181">
        <f>(E65/(E66+E67-E68))*1.01</f>
        <v>0.00014274407730056811</v>
      </c>
      <c r="F70" s="181">
        <f>(F65/(F66+F67-F68))*1.01</f>
        <v>0.00014292014741380425</v>
      </c>
      <c r="G70" s="181">
        <f>(G65/(G66+G67-G68))*1.01</f>
        <v>0.00014273925652268617</v>
      </c>
      <c r="H70" s="181">
        <f>(H65/(H66+H67-H68))*1.01</f>
        <v>0.00014222907463845965</v>
      </c>
    </row>
    <row r="71" spans="3:8" ht="12.75">
      <c r="C71" s="113" t="s">
        <v>139</v>
      </c>
      <c r="D71" s="182">
        <f>1000*SQRT(D70/PI())</f>
        <v>6.727481954994809</v>
      </c>
      <c r="E71" s="182">
        <f>1000*SQRT(E70/PI())</f>
        <v>6.740686240951589</v>
      </c>
      <c r="F71" s="183">
        <f>1000*SQRT(F70/PI())</f>
        <v>6.744842166919743</v>
      </c>
      <c r="G71" s="182">
        <f>1000*SQRT(G70/PI())</f>
        <v>6.740572416174693</v>
      </c>
      <c r="H71" s="182">
        <f>1000*SQRT(H70/PI())</f>
        <v>6.7285154796726125</v>
      </c>
    </row>
    <row r="76" ht="12.75">
      <c r="D76" s="114"/>
    </row>
  </sheetData>
  <sheetProtection password="E5E3" sheet="1" objects="1" scenarios="1"/>
  <printOptions/>
  <pageMargins left="0.75" right="0.75" top="1" bottom="1" header="0.5" footer="0.5"/>
  <pageSetup blackAndWhite="1" horizontalDpi="600" verticalDpi="600" orientation="portrait" pageOrder="overThenDown" paperSize="9" scale="66" r:id="rId2"/>
  <rowBreaks count="1" manualBreakCount="1">
    <brk id="79" max="255" man="1"/>
  </rowBreaks>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H66"/>
  <sheetViews>
    <sheetView workbookViewId="0" topLeftCell="A1">
      <selection activeCell="D15" sqref="D15"/>
    </sheetView>
  </sheetViews>
  <sheetFormatPr defaultColWidth="9.140625" defaultRowHeight="12.75"/>
  <cols>
    <col min="1" max="1" width="34.140625" style="0" customWidth="1"/>
    <col min="2" max="2" width="9.57421875" style="31" customWidth="1"/>
    <col min="3" max="3" width="9.421875" style="31" customWidth="1"/>
    <col min="4" max="5" width="9.57421875" style="31" customWidth="1"/>
    <col min="6" max="6" width="56.57421875" style="0" customWidth="1"/>
    <col min="7" max="7" width="54.8515625" style="0" customWidth="1"/>
    <col min="8" max="8" width="10.8515625" style="0" customWidth="1"/>
  </cols>
  <sheetData>
    <row r="1" spans="1:6" ht="14.25" thickBot="1" thickTop="1">
      <c r="A1" s="149" t="s">
        <v>137</v>
      </c>
      <c r="B1" s="150"/>
      <c r="C1" s="151" t="s">
        <v>194</v>
      </c>
      <c r="D1" s="150"/>
      <c r="E1" s="152" t="s">
        <v>135</v>
      </c>
      <c r="F1" s="153"/>
    </row>
    <row r="2" spans="1:6" ht="13.5" thickTop="1">
      <c r="A2" s="264"/>
      <c r="B2" s="265"/>
      <c r="C2" s="264"/>
      <c r="D2" s="265"/>
      <c r="E2" s="264"/>
      <c r="F2" s="266"/>
    </row>
    <row r="3" spans="1:6" ht="12.75">
      <c r="A3" s="264" t="s">
        <v>239</v>
      </c>
      <c r="B3" s="265"/>
      <c r="C3" s="264"/>
      <c r="D3" s="265"/>
      <c r="E3" s="264"/>
      <c r="F3" s="266"/>
    </row>
    <row r="4" spans="1:7" ht="12.75">
      <c r="A4" s="1"/>
      <c r="G4" s="2"/>
    </row>
    <row r="5" spans="1:7" ht="12.75">
      <c r="A5" s="6" t="s">
        <v>81</v>
      </c>
      <c r="G5" s="2"/>
    </row>
    <row r="6" spans="1:7" ht="12.75">
      <c r="A6" s="57" t="s">
        <v>115</v>
      </c>
      <c r="G6" s="2"/>
    </row>
    <row r="7" spans="1:7" ht="12.75">
      <c r="A7" s="6"/>
      <c r="G7" s="2"/>
    </row>
    <row r="8" spans="1:7" ht="12.75">
      <c r="A8" s="57" t="s">
        <v>252</v>
      </c>
      <c r="G8" s="2"/>
    </row>
    <row r="9" spans="1:7" ht="12.75">
      <c r="A9" s="6" t="s">
        <v>110</v>
      </c>
      <c r="G9" s="2"/>
    </row>
    <row r="10" spans="1:7" ht="12.75">
      <c r="A10" s="6" t="s">
        <v>111</v>
      </c>
      <c r="G10" s="2"/>
    </row>
    <row r="11" spans="1:7" ht="12.75">
      <c r="A11" s="6" t="s">
        <v>123</v>
      </c>
      <c r="G11" s="2"/>
    </row>
    <row r="12" spans="1:7" ht="12.75">
      <c r="A12" s="6" t="s">
        <v>124</v>
      </c>
      <c r="G12" s="2"/>
    </row>
    <row r="13" spans="1:7" ht="12.75">
      <c r="A13" s="6"/>
      <c r="G13" s="2"/>
    </row>
    <row r="14" spans="1:7" ht="12.75">
      <c r="A14" s="57" t="s">
        <v>24</v>
      </c>
      <c r="F14" s="112"/>
      <c r="G14" s="2"/>
    </row>
    <row r="15" spans="1:8" ht="12.75">
      <c r="A15" s="7" t="s">
        <v>25</v>
      </c>
      <c r="F15" s="31"/>
      <c r="H15" s="2"/>
    </row>
    <row r="16" spans="1:7" ht="12.75">
      <c r="A16" s="8" t="s">
        <v>26</v>
      </c>
      <c r="G16" s="2"/>
    </row>
    <row r="17" spans="1:7" ht="13.5" thickBot="1">
      <c r="A17" s="8"/>
      <c r="G17" s="2"/>
    </row>
    <row r="18" spans="1:7" ht="13.5" thickTop="1">
      <c r="A18" s="95" t="s">
        <v>102</v>
      </c>
      <c r="B18" s="100"/>
      <c r="C18" s="105"/>
      <c r="D18" s="106"/>
      <c r="E18" s="106"/>
      <c r="F18" s="104"/>
      <c r="G18" s="2"/>
    </row>
    <row r="19" spans="1:7" ht="12.75">
      <c r="A19" s="96" t="s">
        <v>103</v>
      </c>
      <c r="B19" s="197" t="s">
        <v>251</v>
      </c>
      <c r="C19" s="199"/>
      <c r="D19" s="200"/>
      <c r="E19" s="200"/>
      <c r="F19" s="201"/>
      <c r="G19" s="2"/>
    </row>
    <row r="20" spans="1:7" ht="12.75">
      <c r="A20" s="96" t="s">
        <v>104</v>
      </c>
      <c r="B20" s="197" t="s">
        <v>196</v>
      </c>
      <c r="C20" s="199"/>
      <c r="D20" s="200"/>
      <c r="E20" s="200"/>
      <c r="F20" s="201"/>
      <c r="G20" s="2"/>
    </row>
    <row r="21" spans="1:7" ht="13.5" thickBot="1">
      <c r="A21" s="97" t="s">
        <v>105</v>
      </c>
      <c r="B21" s="202" t="s">
        <v>195</v>
      </c>
      <c r="C21" s="203"/>
      <c r="D21" s="204"/>
      <c r="E21" s="204"/>
      <c r="F21" s="205"/>
      <c r="G21" s="2"/>
    </row>
    <row r="22" spans="1:7" ht="14.25" thickBot="1" thickTop="1">
      <c r="A22" s="1"/>
      <c r="G22" s="2"/>
    </row>
    <row r="23" spans="1:6" ht="13.5" thickTop="1">
      <c r="A23" s="28" t="s">
        <v>54</v>
      </c>
      <c r="B23" s="46" t="s">
        <v>45</v>
      </c>
      <c r="C23" s="47"/>
      <c r="D23" s="47"/>
      <c r="E23" s="47"/>
      <c r="F23" s="29" t="s">
        <v>44</v>
      </c>
    </row>
    <row r="24" spans="1:6" ht="12.75">
      <c r="A24" s="22" t="s">
        <v>55</v>
      </c>
      <c r="B24" s="48" t="s">
        <v>77</v>
      </c>
      <c r="C24" s="49" t="s">
        <v>78</v>
      </c>
      <c r="D24" s="49" t="s">
        <v>79</v>
      </c>
      <c r="E24" s="49" t="s">
        <v>80</v>
      </c>
      <c r="F24" s="30"/>
    </row>
    <row r="25" spans="1:6" ht="12.75">
      <c r="A25" s="9" t="s">
        <v>0</v>
      </c>
      <c r="B25" s="32">
        <v>610</v>
      </c>
      <c r="C25" s="32">
        <v>533</v>
      </c>
      <c r="D25" s="32">
        <v>57.15</v>
      </c>
      <c r="E25" s="32">
        <v>610</v>
      </c>
      <c r="F25" s="10"/>
    </row>
    <row r="26" spans="1:6" ht="12.75">
      <c r="A26" s="9" t="s">
        <v>1</v>
      </c>
      <c r="B26" s="32">
        <v>711</v>
      </c>
      <c r="C26" s="32">
        <v>660</v>
      </c>
      <c r="D26" s="32">
        <v>83.8</v>
      </c>
      <c r="E26" s="32">
        <v>711</v>
      </c>
      <c r="F26" s="10"/>
    </row>
    <row r="27" spans="1:6" ht="12.75">
      <c r="A27" s="9" t="s">
        <v>2</v>
      </c>
      <c r="B27" s="32">
        <v>1524</v>
      </c>
      <c r="C27" s="32">
        <v>1372</v>
      </c>
      <c r="D27" s="32">
        <v>165.1</v>
      </c>
      <c r="E27" s="32">
        <v>1524</v>
      </c>
      <c r="F27" s="10"/>
    </row>
    <row r="28" spans="1:6" ht="12.75">
      <c r="A28" s="9" t="s">
        <v>4</v>
      </c>
      <c r="B28" s="32">
        <v>2</v>
      </c>
      <c r="C28" s="32">
        <v>2</v>
      </c>
      <c r="D28" s="32">
        <v>2</v>
      </c>
      <c r="E28" s="32">
        <v>2</v>
      </c>
      <c r="F28" s="10"/>
    </row>
    <row r="29" spans="1:6" ht="12.75">
      <c r="A29" s="23" t="s">
        <v>56</v>
      </c>
      <c r="B29" s="192"/>
      <c r="C29" s="192"/>
      <c r="D29" s="192"/>
      <c r="E29" s="192"/>
      <c r="F29" s="193"/>
    </row>
    <row r="30" spans="1:6" ht="12.75">
      <c r="A30" s="11" t="s">
        <v>3</v>
      </c>
      <c r="B30" s="33">
        <v>70</v>
      </c>
      <c r="C30" s="33">
        <v>70</v>
      </c>
      <c r="D30" s="33">
        <v>12</v>
      </c>
      <c r="E30" s="33">
        <v>70</v>
      </c>
      <c r="F30" s="12"/>
    </row>
    <row r="31" spans="1:6" ht="12.75">
      <c r="A31" s="11" t="s">
        <v>5</v>
      </c>
      <c r="B31" s="33">
        <v>35</v>
      </c>
      <c r="C31" s="33">
        <v>35</v>
      </c>
      <c r="D31" s="33">
        <v>75</v>
      </c>
      <c r="E31" s="33">
        <v>35</v>
      </c>
      <c r="F31" s="12"/>
    </row>
    <row r="32" spans="1:6" ht="12.75">
      <c r="A32" s="24" t="s">
        <v>57</v>
      </c>
      <c r="B32" s="194"/>
      <c r="C32" s="194"/>
      <c r="D32" s="194"/>
      <c r="E32" s="194"/>
      <c r="F32" s="195"/>
    </row>
    <row r="33" spans="1:6" ht="12.75" customHeight="1">
      <c r="A33" s="13" t="s">
        <v>63</v>
      </c>
      <c r="B33" s="34">
        <v>10</v>
      </c>
      <c r="C33" s="34">
        <v>10</v>
      </c>
      <c r="D33" s="34">
        <v>10</v>
      </c>
      <c r="E33" s="34">
        <v>10</v>
      </c>
      <c r="F33" s="14"/>
    </row>
    <row r="34" spans="1:6" ht="27" customHeight="1">
      <c r="A34" s="185" t="s">
        <v>64</v>
      </c>
      <c r="B34" s="172">
        <f>B33/100</f>
        <v>0.1</v>
      </c>
      <c r="C34" s="172">
        <f>C33/100</f>
        <v>0.1</v>
      </c>
      <c r="D34" s="172">
        <f>D33/100</f>
        <v>0.1</v>
      </c>
      <c r="E34" s="172">
        <f>E33/100</f>
        <v>0.1</v>
      </c>
      <c r="F34" s="186" t="s">
        <v>69</v>
      </c>
    </row>
    <row r="35" spans="1:6" ht="25.5">
      <c r="A35" s="185" t="s">
        <v>65</v>
      </c>
      <c r="B35" s="172">
        <f>B31/100</f>
        <v>0.35</v>
      </c>
      <c r="C35" s="172">
        <f>C31/100</f>
        <v>0.35</v>
      </c>
      <c r="D35" s="172">
        <f>D31/100</f>
        <v>0.75</v>
      </c>
      <c r="E35" s="172">
        <f>E31/100</f>
        <v>0.35</v>
      </c>
      <c r="F35" s="186" t="s">
        <v>68</v>
      </c>
    </row>
    <row r="36" spans="1:6" ht="25.5">
      <c r="A36" s="13" t="s">
        <v>66</v>
      </c>
      <c r="B36" s="34">
        <v>15</v>
      </c>
      <c r="C36" s="34">
        <v>15</v>
      </c>
      <c r="D36" s="34">
        <v>15</v>
      </c>
      <c r="E36" s="34">
        <v>15</v>
      </c>
      <c r="F36" s="56" t="s">
        <v>83</v>
      </c>
    </row>
    <row r="37" spans="1:6" ht="38.25">
      <c r="A37" s="58" t="s">
        <v>67</v>
      </c>
      <c r="B37" s="172">
        <f>B36/100</f>
        <v>0.15</v>
      </c>
      <c r="C37" s="172">
        <f>C36/100</f>
        <v>0.15</v>
      </c>
      <c r="D37" s="172">
        <f>D36/100</f>
        <v>0.15</v>
      </c>
      <c r="E37" s="172">
        <f>E36/100</f>
        <v>0.15</v>
      </c>
      <c r="F37" s="26" t="s">
        <v>70</v>
      </c>
    </row>
    <row r="38" spans="1:6" ht="12.75">
      <c r="A38" s="25" t="s">
        <v>58</v>
      </c>
      <c r="B38" s="190"/>
      <c r="C38" s="190"/>
      <c r="D38" s="190"/>
      <c r="E38" s="190"/>
      <c r="F38" s="191"/>
    </row>
    <row r="39" spans="1:6" ht="12.75">
      <c r="A39" s="15" t="s">
        <v>120</v>
      </c>
      <c r="B39" s="35">
        <v>1.55</v>
      </c>
      <c r="C39" s="35">
        <v>1.38</v>
      </c>
      <c r="D39" s="35">
        <v>0.62</v>
      </c>
      <c r="E39" s="35">
        <v>1.55</v>
      </c>
      <c r="F39" s="16"/>
    </row>
    <row r="40" spans="1:6" ht="12.75" customHeight="1">
      <c r="A40" s="15" t="s">
        <v>33</v>
      </c>
      <c r="B40" s="35">
        <v>85</v>
      </c>
      <c r="C40" s="35">
        <v>85</v>
      </c>
      <c r="D40" s="35">
        <v>85</v>
      </c>
      <c r="E40" s="35">
        <v>85</v>
      </c>
      <c r="F40" s="17"/>
    </row>
    <row r="41" spans="1:6" ht="12.75" customHeight="1">
      <c r="A41" s="187" t="s">
        <v>190</v>
      </c>
      <c r="B41" s="188">
        <f>B39*(B40/100)</f>
        <v>1.3175</v>
      </c>
      <c r="C41" s="188">
        <f>C39*(C40/100)</f>
        <v>1.1729999999999998</v>
      </c>
      <c r="D41" s="188">
        <f>D39*(D40/100)</f>
        <v>0.527</v>
      </c>
      <c r="E41" s="188">
        <f>E39*(E40/100)</f>
        <v>1.3175</v>
      </c>
      <c r="F41" s="189" t="s">
        <v>59</v>
      </c>
    </row>
    <row r="42" spans="1:6" ht="12.75">
      <c r="A42" s="187" t="s">
        <v>125</v>
      </c>
      <c r="B42" s="188">
        <f>B41+0.1</f>
        <v>1.4175</v>
      </c>
      <c r="C42" s="188">
        <f>C41+0.1</f>
        <v>1.273</v>
      </c>
      <c r="D42" s="188">
        <f>D41+0.1</f>
        <v>0.627</v>
      </c>
      <c r="E42" s="188">
        <f>E41+0.1</f>
        <v>1.4175</v>
      </c>
      <c r="F42" s="189" t="s">
        <v>191</v>
      </c>
    </row>
    <row r="43" spans="1:6" ht="12.75">
      <c r="A43" s="15" t="s">
        <v>60</v>
      </c>
      <c r="B43" s="35">
        <v>425</v>
      </c>
      <c r="C43" s="35">
        <v>425</v>
      </c>
      <c r="D43" s="35">
        <v>154</v>
      </c>
      <c r="E43" s="35">
        <v>425</v>
      </c>
      <c r="F43" s="17" t="s">
        <v>175</v>
      </c>
    </row>
    <row r="44" spans="1:6" ht="28.5">
      <c r="A44" s="15" t="s">
        <v>36</v>
      </c>
      <c r="B44" s="35">
        <v>0.228821</v>
      </c>
      <c r="C44" s="35">
        <v>0.2494</v>
      </c>
      <c r="D44" s="35">
        <v>0.355</v>
      </c>
      <c r="E44" s="35">
        <v>0.228821</v>
      </c>
      <c r="F44" s="17" t="s">
        <v>61</v>
      </c>
    </row>
    <row r="45" spans="1:6" ht="25.5">
      <c r="A45" s="15" t="s">
        <v>34</v>
      </c>
      <c r="B45" s="35"/>
      <c r="C45" s="35"/>
      <c r="D45" s="35"/>
      <c r="E45" s="35"/>
      <c r="F45" s="17"/>
    </row>
    <row r="46" spans="1:6" ht="28.5" customHeight="1">
      <c r="A46" s="15" t="s">
        <v>126</v>
      </c>
      <c r="B46" s="35">
        <v>0.135</v>
      </c>
      <c r="C46" s="35">
        <v>0.135</v>
      </c>
      <c r="D46" s="35">
        <v>0.135</v>
      </c>
      <c r="E46" s="35">
        <v>0.135</v>
      </c>
      <c r="F46" s="17" t="s">
        <v>76</v>
      </c>
    </row>
    <row r="47" spans="1:6" ht="29.25" thickBot="1">
      <c r="A47" s="18" t="s">
        <v>37</v>
      </c>
      <c r="B47" s="36">
        <v>1.28</v>
      </c>
      <c r="C47" s="36">
        <v>1.28</v>
      </c>
      <c r="D47" s="36">
        <v>1.28</v>
      </c>
      <c r="E47" s="36">
        <v>1.28</v>
      </c>
      <c r="F47" s="19" t="s">
        <v>62</v>
      </c>
    </row>
    <row r="48" spans="1:6" ht="13.5" thickTop="1">
      <c r="A48" s="1"/>
      <c r="F48" s="2"/>
    </row>
    <row r="49" spans="1:6" ht="12.75">
      <c r="A49" s="1"/>
      <c r="F49" s="2"/>
    </row>
    <row r="50" spans="1:6" ht="13.5" thickBot="1">
      <c r="A50" s="1"/>
      <c r="F50" s="2"/>
    </row>
    <row r="51" spans="1:6" ht="13.5" thickTop="1">
      <c r="A51" s="21" t="s">
        <v>6</v>
      </c>
      <c r="B51" s="37"/>
      <c r="C51" s="44"/>
      <c r="D51" s="44"/>
      <c r="E51" s="44"/>
      <c r="F51" s="20" t="s">
        <v>44</v>
      </c>
    </row>
    <row r="52" spans="1:6" ht="12.75">
      <c r="A52" s="40" t="s">
        <v>75</v>
      </c>
      <c r="B52" s="41"/>
      <c r="C52" s="45"/>
      <c r="D52" s="45"/>
      <c r="E52" s="45"/>
      <c r="F52" s="30"/>
    </row>
    <row r="53" spans="1:6" ht="14.25">
      <c r="A53" s="59" t="s">
        <v>86</v>
      </c>
      <c r="B53" s="51">
        <f>(PI()*B25^2)/4</f>
        <v>292246.6566001905</v>
      </c>
      <c r="C53" s="51">
        <f>(PI()*C25^2)/4</f>
        <v>223122.97884141767</v>
      </c>
      <c r="D53" s="51">
        <f>(PI()*D25^2)/4</f>
        <v>2565.2066129310824</v>
      </c>
      <c r="E53" s="51">
        <f>(PI()*E25^2)/4</f>
        <v>292246.6566001905</v>
      </c>
      <c r="F53" s="42" t="s">
        <v>47</v>
      </c>
    </row>
    <row r="54" spans="1:6" ht="14.25">
      <c r="A54" s="59" t="s">
        <v>87</v>
      </c>
      <c r="B54" s="51">
        <f>B26*B53</f>
        <v>207787372.84273544</v>
      </c>
      <c r="C54" s="51">
        <f>C26*C53</f>
        <v>147261166.03533566</v>
      </c>
      <c r="D54" s="51">
        <f>D26*D53</f>
        <v>214964.3141636247</v>
      </c>
      <c r="E54" s="51">
        <f>E26*E53</f>
        <v>207787372.84273544</v>
      </c>
      <c r="F54" s="42" t="s">
        <v>46</v>
      </c>
    </row>
    <row r="55" spans="1:6" ht="14.25" customHeight="1">
      <c r="A55" s="59" t="s">
        <v>88</v>
      </c>
      <c r="B55" s="51">
        <f>B54/1000000000</f>
        <v>0.20778737284273543</v>
      </c>
      <c r="C55" s="51">
        <f>C54/1000000000</f>
        <v>0.14726116603533565</v>
      </c>
      <c r="D55" s="51">
        <f>D54/1000000000</f>
        <v>0.0002149643141636247</v>
      </c>
      <c r="E55" s="51">
        <f>E54/1000000000</f>
        <v>0.20778737284273543</v>
      </c>
      <c r="F55" s="42" t="s">
        <v>48</v>
      </c>
    </row>
    <row r="56" spans="1:6" ht="25.5">
      <c r="A56" s="59" t="s">
        <v>7</v>
      </c>
      <c r="B56" s="51">
        <f>B27*PI()</f>
        <v>4787.787204070844</v>
      </c>
      <c r="C56" s="51">
        <f>C27*PI()</f>
        <v>4310.2651207251965</v>
      </c>
      <c r="D56" s="51">
        <f>D27*PI()</f>
        <v>518.6769471076748</v>
      </c>
      <c r="E56" s="51">
        <f>E27*PI()</f>
        <v>4787.787204070844</v>
      </c>
      <c r="F56" s="42" t="s">
        <v>49</v>
      </c>
    </row>
    <row r="57" spans="1:6" ht="12.75">
      <c r="A57" s="59" t="s">
        <v>32</v>
      </c>
      <c r="B57" s="51">
        <f>(B30*1000000)/60</f>
        <v>1166666.6666666667</v>
      </c>
      <c r="C57" s="51">
        <f>(C30*1000000)/60</f>
        <v>1166666.6666666667</v>
      </c>
      <c r="D57" s="51">
        <f>(D30*1000000)/60</f>
        <v>200000</v>
      </c>
      <c r="E57" s="51">
        <f>(E30*1000000)/60</f>
        <v>1166666.6666666667</v>
      </c>
      <c r="F57" s="42" t="s">
        <v>50</v>
      </c>
    </row>
    <row r="58" spans="1:6" ht="12.75">
      <c r="A58" s="59" t="s">
        <v>35</v>
      </c>
      <c r="B58" s="51">
        <f>B57/B56</f>
        <v>243.675547166069</v>
      </c>
      <c r="C58" s="51">
        <f>C57/C56</f>
        <v>270.6716719249921</v>
      </c>
      <c r="D58" s="51">
        <f>D57/D56</f>
        <v>385.5964702408125</v>
      </c>
      <c r="E58" s="51">
        <f>E57/E56</f>
        <v>243.675547166069</v>
      </c>
      <c r="F58" s="42" t="s">
        <v>51</v>
      </c>
    </row>
    <row r="59" spans="1:6" ht="12.75">
      <c r="A59" s="59" t="s">
        <v>38</v>
      </c>
      <c r="B59" s="51">
        <f>120*B58</f>
        <v>29241.06565992828</v>
      </c>
      <c r="C59" s="51">
        <f>120*C58</f>
        <v>32480.60063099905</v>
      </c>
      <c r="D59" s="51">
        <f>120*D58</f>
        <v>46271.5764288975</v>
      </c>
      <c r="E59" s="51">
        <f>120*E58</f>
        <v>29241.06565992828</v>
      </c>
      <c r="F59" s="42" t="s">
        <v>39</v>
      </c>
    </row>
    <row r="60" spans="1:6" ht="15.75">
      <c r="A60" s="59" t="s">
        <v>89</v>
      </c>
      <c r="B60" s="51">
        <f>((B35+B34)*B55)/B44</f>
        <v>0.4086352117123469</v>
      </c>
      <c r="C60" s="51">
        <f>((C35+C34)*C55)/C44</f>
        <v>0.26570779757779084</v>
      </c>
      <c r="D60" s="51">
        <f>((D35+D34)*D55)/D44</f>
        <v>0.0005147032874340309</v>
      </c>
      <c r="E60" s="51">
        <f>((E35+E34)*E55)/E44</f>
        <v>0.4086352117123469</v>
      </c>
      <c r="F60" s="42" t="s">
        <v>40</v>
      </c>
    </row>
    <row r="61" spans="1:6" ht="15.75">
      <c r="A61" s="59" t="s">
        <v>90</v>
      </c>
      <c r="B61" s="51">
        <f>((B37+B34)*B55)/B47</f>
        <v>0.040583471258346764</v>
      </c>
      <c r="C61" s="51">
        <f>((C37+C34)*C55)/C47</f>
        <v>0.028761946491276495</v>
      </c>
      <c r="D61" s="51">
        <f>((D37+D34)*D55)/D47</f>
        <v>4.198521761008295E-05</v>
      </c>
      <c r="E61" s="51">
        <f>((E37+E34)*E55)/E47</f>
        <v>0.040583471258346764</v>
      </c>
      <c r="F61" s="42" t="s">
        <v>41</v>
      </c>
    </row>
    <row r="62" spans="1:6" ht="25.5">
      <c r="A62" s="59" t="s">
        <v>42</v>
      </c>
      <c r="B62" s="52">
        <f>B59*(B60-B61)</f>
        <v>10762.2251088663</v>
      </c>
      <c r="C62" s="52">
        <f>C59*(C60-C61)</f>
        <v>7696.143560313245</v>
      </c>
      <c r="D62" s="52">
        <f>D59*(D60-D61)</f>
        <v>21.87341029717971</v>
      </c>
      <c r="E62" s="52">
        <f>E59*(E60-E61)</f>
        <v>10762.2251088663</v>
      </c>
      <c r="F62" s="50" t="s">
        <v>52</v>
      </c>
    </row>
    <row r="63" spans="1:6" ht="12.75">
      <c r="A63" s="23" t="s">
        <v>74</v>
      </c>
      <c r="B63" s="53"/>
      <c r="C63" s="53"/>
      <c r="D63" s="53"/>
      <c r="E63" s="53"/>
      <c r="F63" s="39"/>
    </row>
    <row r="64" spans="1:6" ht="25.5">
      <c r="A64" s="83" t="s">
        <v>43</v>
      </c>
      <c r="B64" s="54">
        <f>B62*B28</f>
        <v>21524.4502177326</v>
      </c>
      <c r="C64" s="54">
        <f>C62*C28</f>
        <v>15392.28712062649</v>
      </c>
      <c r="D64" s="54">
        <f>D62*D28</f>
        <v>43.74682059435942</v>
      </c>
      <c r="E64" s="54">
        <f>E62*E28</f>
        <v>21524.4502177326</v>
      </c>
      <c r="F64" s="86" t="s">
        <v>53</v>
      </c>
    </row>
    <row r="65" spans="1:6" ht="15.75" customHeight="1">
      <c r="A65" s="84" t="s">
        <v>71</v>
      </c>
      <c r="B65" s="55">
        <f>B64/60</f>
        <v>358.74083696221</v>
      </c>
      <c r="C65" s="55">
        <f>C64/60</f>
        <v>256.5381186771082</v>
      </c>
      <c r="D65" s="55">
        <f>D64/60</f>
        <v>0.729113676572657</v>
      </c>
      <c r="E65" s="55">
        <f>E64/60</f>
        <v>358.74083696221</v>
      </c>
      <c r="F65" s="87" t="s">
        <v>73</v>
      </c>
    </row>
    <row r="66" spans="1:6" ht="13.5" thickBot="1">
      <c r="A66" s="85" t="s">
        <v>72</v>
      </c>
      <c r="B66" s="43">
        <f>B64/(60*60)</f>
        <v>5.979013949370167</v>
      </c>
      <c r="C66" s="43">
        <f>C64/(60*60)</f>
        <v>4.275635311285136</v>
      </c>
      <c r="D66" s="43">
        <f>D64/(60*60)</f>
        <v>0.012151894609544283</v>
      </c>
      <c r="E66" s="43">
        <f>E64/(60*60)</f>
        <v>5.979013949370167</v>
      </c>
      <c r="F66" s="88" t="s">
        <v>248</v>
      </c>
    </row>
    <row r="67" ht="13.5" thickTop="1"/>
  </sheetData>
  <sheetProtection password="E5E3" sheet="1" objects="1" scenarios="1"/>
  <printOptions/>
  <pageMargins left="0.75" right="0.75" top="1" bottom="1"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2:B85"/>
  <sheetViews>
    <sheetView workbookViewId="0" topLeftCell="A1">
      <selection activeCell="C57" sqref="C57"/>
    </sheetView>
  </sheetViews>
  <sheetFormatPr defaultColWidth="9.140625" defaultRowHeight="12.75"/>
  <cols>
    <col min="2" max="2" width="127.421875" style="2" customWidth="1"/>
  </cols>
  <sheetData>
    <row r="1" ht="17.25" customHeight="1" thickBot="1"/>
    <row r="2" ht="39.75" customHeight="1">
      <c r="B2" s="144" t="s">
        <v>161</v>
      </c>
    </row>
    <row r="3" ht="22.5" customHeight="1">
      <c r="B3" s="267" t="s">
        <v>239</v>
      </c>
    </row>
    <row r="4" ht="36" customHeight="1" thickBot="1">
      <c r="B4" s="159" t="s">
        <v>238</v>
      </c>
    </row>
    <row r="5" ht="22.5" customHeight="1">
      <c r="B5" s="129"/>
    </row>
    <row r="6" ht="165" customHeight="1">
      <c r="B6" s="167"/>
    </row>
    <row r="7" ht="13.5" customHeight="1" thickBot="1">
      <c r="B7" s="168"/>
    </row>
    <row r="8" s="169" customFormat="1" ht="29.25" customHeight="1">
      <c r="B8" s="170" t="s">
        <v>184</v>
      </c>
    </row>
    <row r="9" ht="18.75" customHeight="1">
      <c r="B9" s="122" t="s">
        <v>151</v>
      </c>
    </row>
    <row r="10" ht="12.75">
      <c r="B10" s="121" t="s">
        <v>132</v>
      </c>
    </row>
    <row r="11" ht="12.75">
      <c r="B11" s="121" t="s">
        <v>131</v>
      </c>
    </row>
    <row r="12" ht="12.75">
      <c r="B12" s="121"/>
    </row>
    <row r="13" ht="12.75">
      <c r="B13" s="160" t="s">
        <v>146</v>
      </c>
    </row>
    <row r="14" ht="38.25">
      <c r="B14" s="121" t="s">
        <v>143</v>
      </c>
    </row>
    <row r="15" ht="25.5">
      <c r="B15" s="121" t="s">
        <v>156</v>
      </c>
    </row>
    <row r="16" ht="12.75">
      <c r="B16" s="121"/>
    </row>
    <row r="17" ht="12.75">
      <c r="B17" s="122" t="s">
        <v>144</v>
      </c>
    </row>
    <row r="18" ht="12.75">
      <c r="B18" s="123" t="s">
        <v>106</v>
      </c>
    </row>
    <row r="19" ht="12.75">
      <c r="B19" s="123" t="s">
        <v>128</v>
      </c>
    </row>
    <row r="20" ht="12.75">
      <c r="B20" s="123" t="s">
        <v>147</v>
      </c>
    </row>
    <row r="21" ht="12.75">
      <c r="B21" s="123"/>
    </row>
    <row r="22" ht="12.75">
      <c r="B22" s="160" t="s">
        <v>259</v>
      </c>
    </row>
    <row r="23" ht="32.25" customHeight="1" thickBot="1">
      <c r="B23" s="128" t="s">
        <v>171</v>
      </c>
    </row>
    <row r="24" ht="13.5" thickBot="1">
      <c r="B24" s="127"/>
    </row>
    <row r="25" ht="20.25" customHeight="1">
      <c r="B25" s="132" t="s">
        <v>107</v>
      </c>
    </row>
    <row r="26" ht="12.75">
      <c r="B26" s="133" t="s">
        <v>133</v>
      </c>
    </row>
    <row r="27" ht="13.5" customHeight="1">
      <c r="B27" s="133" t="s">
        <v>109</v>
      </c>
    </row>
    <row r="28" ht="12.75">
      <c r="B28" s="133" t="s">
        <v>129</v>
      </c>
    </row>
    <row r="29" ht="43.5" customHeight="1" thickBot="1">
      <c r="B29" s="134" t="s">
        <v>150</v>
      </c>
    </row>
    <row r="30" ht="13.5" thickBot="1">
      <c r="B30" s="127"/>
    </row>
    <row r="31" ht="12.75">
      <c r="B31" s="132" t="s">
        <v>130</v>
      </c>
    </row>
    <row r="32" ht="12.75">
      <c r="B32" s="158"/>
    </row>
    <row r="33" ht="12.75" customHeight="1">
      <c r="B33" s="133" t="s">
        <v>108</v>
      </c>
    </row>
    <row r="34" ht="12.75" customHeight="1">
      <c r="B34" s="133" t="s">
        <v>109</v>
      </c>
    </row>
    <row r="35" ht="12.75">
      <c r="B35" s="133" t="s">
        <v>134</v>
      </c>
    </row>
    <row r="36" ht="12.75">
      <c r="B36" s="133" t="s">
        <v>152</v>
      </c>
    </row>
    <row r="37" ht="43.5" customHeight="1" thickBot="1">
      <c r="B37" s="134" t="s">
        <v>257</v>
      </c>
    </row>
    <row r="38" ht="13.5" thickBot="1">
      <c r="B38" s="103"/>
    </row>
    <row r="39" ht="24" customHeight="1">
      <c r="B39" s="170" t="s">
        <v>185</v>
      </c>
    </row>
    <row r="40" ht="18.75" customHeight="1">
      <c r="B40" s="122" t="s">
        <v>148</v>
      </c>
    </row>
    <row r="41" ht="12.75">
      <c r="B41" s="125" t="s">
        <v>153</v>
      </c>
    </row>
    <row r="42" ht="32.25" customHeight="1">
      <c r="B42" s="171" t="s">
        <v>186</v>
      </c>
    </row>
    <row r="43" ht="14.25" customHeight="1">
      <c r="B43" s="121" t="s">
        <v>187</v>
      </c>
    </row>
    <row r="44" ht="14.25" customHeight="1">
      <c r="B44" s="121" t="s">
        <v>188</v>
      </c>
    </row>
    <row r="45" ht="14.25" customHeight="1">
      <c r="B45" s="121" t="s">
        <v>189</v>
      </c>
    </row>
    <row r="46" ht="12.75">
      <c r="B46" s="124"/>
    </row>
    <row r="47" ht="12.75">
      <c r="B47" s="122" t="s">
        <v>146</v>
      </c>
    </row>
    <row r="48" ht="12.75">
      <c r="B48" s="121" t="s">
        <v>176</v>
      </c>
    </row>
    <row r="49" ht="12.75">
      <c r="B49" s="121" t="s">
        <v>149</v>
      </c>
    </row>
    <row r="50" ht="12.75">
      <c r="B50" s="121"/>
    </row>
    <row r="51" ht="12.75">
      <c r="B51" s="122" t="s">
        <v>145</v>
      </c>
    </row>
    <row r="52" ht="35.25" customHeight="1" thickBot="1">
      <c r="B52" s="126" t="s">
        <v>260</v>
      </c>
    </row>
    <row r="53" ht="13.5" thickBot="1">
      <c r="B53" s="120"/>
    </row>
    <row r="54" ht="12.75">
      <c r="B54" s="131" t="s">
        <v>146</v>
      </c>
    </row>
    <row r="55" ht="45.75" customHeight="1" thickBot="1">
      <c r="B55" s="130" t="s">
        <v>154</v>
      </c>
    </row>
    <row r="57" ht="13.5" thickBot="1"/>
    <row r="58" ht="12.75">
      <c r="B58" s="137" t="s">
        <v>158</v>
      </c>
    </row>
    <row r="59" ht="15" customHeight="1">
      <c r="B59" s="138"/>
    </row>
    <row r="60" ht="14.25" customHeight="1">
      <c r="B60" s="139" t="s">
        <v>170</v>
      </c>
    </row>
    <row r="61" ht="11.25" customHeight="1">
      <c r="B61" s="145" t="s">
        <v>169</v>
      </c>
    </row>
    <row r="62" ht="15" customHeight="1">
      <c r="B62" s="139" t="s">
        <v>168</v>
      </c>
    </row>
    <row r="63" ht="12.75">
      <c r="B63" s="138" t="s">
        <v>167</v>
      </c>
    </row>
    <row r="64" ht="12.75">
      <c r="B64" s="138" t="s">
        <v>166</v>
      </c>
    </row>
    <row r="65" ht="12.75">
      <c r="B65" s="139" t="s">
        <v>165</v>
      </c>
    </row>
    <row r="66" spans="1:2" ht="12.75">
      <c r="A66" s="136"/>
      <c r="B66" s="138" t="s">
        <v>164</v>
      </c>
    </row>
    <row r="67" spans="1:2" ht="12.75">
      <c r="A67" s="136"/>
      <c r="B67" s="139" t="s">
        <v>163</v>
      </c>
    </row>
    <row r="68" spans="1:2" ht="12.75">
      <c r="A68" s="136"/>
      <c r="B68" s="138"/>
    </row>
    <row r="69" spans="1:2" ht="12.75">
      <c r="A69" s="136"/>
      <c r="B69" s="141" t="s">
        <v>159</v>
      </c>
    </row>
    <row r="70" spans="1:2" ht="12.75">
      <c r="A70" s="136"/>
      <c r="B70" s="141"/>
    </row>
    <row r="71" spans="1:2" ht="12.75">
      <c r="A71" s="136"/>
      <c r="B71" s="140" t="s">
        <v>155</v>
      </c>
    </row>
    <row r="72" spans="1:2" ht="12.75">
      <c r="A72" s="136"/>
      <c r="B72" s="140" t="s">
        <v>157</v>
      </c>
    </row>
    <row r="73" spans="1:2" ht="12.75">
      <c r="A73" s="136"/>
      <c r="B73" s="139" t="s">
        <v>160</v>
      </c>
    </row>
    <row r="74" spans="1:2" ht="13.5" thickBot="1">
      <c r="A74" s="136"/>
      <c r="B74" s="142"/>
    </row>
    <row r="75" ht="13.5" thickBot="1"/>
    <row r="76" ht="12.75">
      <c r="B76" s="137" t="s">
        <v>177</v>
      </c>
    </row>
    <row r="77" ht="12.75">
      <c r="B77" s="141"/>
    </row>
    <row r="78" ht="12.75">
      <c r="B78" s="135" t="s">
        <v>178</v>
      </c>
    </row>
    <row r="79" ht="12.75">
      <c r="B79" s="138"/>
    </row>
    <row r="80" ht="12.75">
      <c r="B80" s="139" t="s">
        <v>174</v>
      </c>
    </row>
    <row r="81" ht="12.75">
      <c r="B81" s="139"/>
    </row>
    <row r="82" ht="12.75">
      <c r="B82" s="139" t="s">
        <v>173</v>
      </c>
    </row>
    <row r="83" ht="12.75">
      <c r="B83" s="138"/>
    </row>
    <row r="84" ht="12.75">
      <c r="B84" s="145" t="s">
        <v>172</v>
      </c>
    </row>
    <row r="85" ht="13.5" thickBot="1">
      <c r="B85" s="146"/>
    </row>
  </sheetData>
  <sheetProtection password="E5E3" sheet="1" objects="1" scenarios="1"/>
  <hyperlinks>
    <hyperlink ref="B60" r:id="rId1" display="1/ Michael's Locomotive Pages"/>
    <hyperlink ref="B65" r:id="rId2" display="6/ Michael's Locomotive Pages Vacuum Test Page"/>
    <hyperlink ref="B71" r:id="rId3" display="Camden Miniature Steam Services"/>
    <hyperlink ref="B62" r:id="rId4" display="3/ J.J.G. Koopmans &quot;A Theory for the Design of Multiple Exhausts for Steam Locomotives&quot;"/>
    <hyperlink ref="B61" r:id="rId5" display="2/ Ing. L. D. Porta's technical paper describing his Lempor Ejector"/>
    <hyperlink ref="B72" r:id="rId6" display="The Ultimate Steam Page"/>
    <hyperlink ref="B67" r:id="rId7" display="8/ Michael's Locomotive Pages: A Lempor Exhaust Ejector for the Garratt."/>
    <hyperlink ref="B73" r:id="rId8" display="Martyn Bane's Steam &amp; Travel Pages"/>
    <hyperlink ref="B80" r:id="rId9" display="EngNet Tips and Tools page."/>
    <hyperlink ref="B82" r:id="rId10" display="EngNet Metric Conversion Calculator Selection page."/>
    <hyperlink ref="B84" r:id="rId11" display="ChemicaLogic's SteamTab Companion - a free downloadable Steam Table Calculator"/>
  </hyperlinks>
  <printOptions/>
  <pageMargins left="0.75" right="0.75" top="1" bottom="1" header="0.5" footer="0.5"/>
  <pageSetup orientation="portrait" paperSize="9"/>
  <drawing r:id="rId12"/>
</worksheet>
</file>

<file path=xl/worksheets/sheet5.xml><?xml version="1.0" encoding="utf-8"?>
<worksheet xmlns="http://schemas.openxmlformats.org/spreadsheetml/2006/main" xmlns:r="http://schemas.openxmlformats.org/officeDocument/2006/relationships">
  <dimension ref="B4:Q34"/>
  <sheetViews>
    <sheetView workbookViewId="0" topLeftCell="A1">
      <selection activeCell="G17" sqref="G17"/>
    </sheetView>
  </sheetViews>
  <sheetFormatPr defaultColWidth="9.140625" defaultRowHeight="12.75"/>
  <cols>
    <col min="1" max="1" width="3.140625" style="0" customWidth="1"/>
    <col min="2" max="2" width="18.421875" style="206" customWidth="1"/>
    <col min="3" max="3" width="3.140625" style="206" customWidth="1"/>
    <col min="4" max="4" width="18.28125" style="0" customWidth="1"/>
    <col min="5" max="5" width="3.140625" style="0" customWidth="1"/>
    <col min="6" max="6" width="18.28125" style="0" customWidth="1"/>
    <col min="7" max="7" width="3.140625" style="0" customWidth="1"/>
    <col min="8" max="8" width="16.8515625" style="0" customWidth="1"/>
    <col min="9" max="9" width="17.7109375" style="0" customWidth="1"/>
    <col min="10" max="10" width="18.28125" style="0" customWidth="1"/>
    <col min="11" max="11" width="17.421875" style="0" customWidth="1"/>
  </cols>
  <sheetData>
    <row r="2" ht="27" customHeight="1"/>
    <row r="3" ht="13.5" thickBot="1"/>
    <row r="4" spans="2:11" ht="25.5">
      <c r="B4" s="237" t="s">
        <v>197</v>
      </c>
      <c r="C4" s="217"/>
      <c r="D4" s="221" t="s">
        <v>198</v>
      </c>
      <c r="E4" s="218"/>
      <c r="F4" s="230" t="s">
        <v>199</v>
      </c>
      <c r="H4" s="237" t="s">
        <v>215</v>
      </c>
      <c r="I4" s="256" t="s">
        <v>234</v>
      </c>
      <c r="J4" s="257" t="s">
        <v>235</v>
      </c>
      <c r="K4" s="258" t="s">
        <v>236</v>
      </c>
    </row>
    <row r="5" spans="2:13" s="31" customFormat="1" ht="46.5" customHeight="1">
      <c r="B5" s="238" t="s">
        <v>200</v>
      </c>
      <c r="C5" s="210"/>
      <c r="D5" s="222" t="s">
        <v>201</v>
      </c>
      <c r="E5" s="210"/>
      <c r="F5" s="231" t="s">
        <v>202</v>
      </c>
      <c r="G5" s="207"/>
      <c r="H5" s="238" t="s">
        <v>240</v>
      </c>
      <c r="I5" s="222" t="s">
        <v>241</v>
      </c>
      <c r="J5" s="250" t="s">
        <v>242</v>
      </c>
      <c r="K5" s="231" t="s">
        <v>244</v>
      </c>
      <c r="L5" s="207"/>
      <c r="M5" s="207"/>
    </row>
    <row r="6" spans="2:17" s="31" customFormat="1" ht="33.75">
      <c r="B6" s="238" t="s">
        <v>203</v>
      </c>
      <c r="C6" s="210"/>
      <c r="D6" s="223">
        <v>23150</v>
      </c>
      <c r="E6" s="211"/>
      <c r="F6" s="232">
        <v>13050</v>
      </c>
      <c r="G6" s="207"/>
      <c r="H6" s="245" t="s">
        <v>218</v>
      </c>
      <c r="I6" s="227" t="s">
        <v>219</v>
      </c>
      <c r="J6" s="250" t="s">
        <v>243</v>
      </c>
      <c r="K6" s="274" t="s">
        <v>243</v>
      </c>
      <c r="L6" s="207"/>
      <c r="M6" s="207"/>
      <c r="N6" s="207"/>
      <c r="O6" s="207"/>
      <c r="P6" s="207"/>
      <c r="Q6" s="207"/>
    </row>
    <row r="7" spans="2:17" s="31" customFormat="1" ht="22.5">
      <c r="B7" s="238" t="s">
        <v>204</v>
      </c>
      <c r="C7" s="210"/>
      <c r="D7" s="224">
        <f>D6/3600</f>
        <v>6.430555555555555</v>
      </c>
      <c r="E7" s="213"/>
      <c r="F7" s="233">
        <f>F6/3600</f>
        <v>3.625</v>
      </c>
      <c r="G7" s="207"/>
      <c r="H7" s="245" t="s">
        <v>216</v>
      </c>
      <c r="I7" s="227" t="s">
        <v>222</v>
      </c>
      <c r="J7" s="248" t="s">
        <v>223</v>
      </c>
      <c r="K7" s="232" t="s">
        <v>223</v>
      </c>
      <c r="L7" s="207"/>
      <c r="M7" s="207"/>
      <c r="N7" s="207"/>
      <c r="O7" s="207"/>
      <c r="P7" s="207"/>
      <c r="Q7" s="207"/>
    </row>
    <row r="8" spans="2:17" s="31" customFormat="1" ht="22.5">
      <c r="B8" s="238" t="s">
        <v>205</v>
      </c>
      <c r="C8" s="210"/>
      <c r="D8" s="223">
        <v>2798</v>
      </c>
      <c r="E8" s="211"/>
      <c r="F8" s="232">
        <v>1638</v>
      </c>
      <c r="G8" s="207"/>
      <c r="H8" s="245" t="s">
        <v>217</v>
      </c>
      <c r="I8" s="227" t="s">
        <v>220</v>
      </c>
      <c r="J8" s="248" t="s">
        <v>224</v>
      </c>
      <c r="K8" s="232" t="s">
        <v>224</v>
      </c>
      <c r="L8" s="207"/>
      <c r="M8" s="207"/>
      <c r="N8" s="207"/>
      <c r="O8" s="207"/>
      <c r="P8" s="207"/>
      <c r="Q8" s="207"/>
    </row>
    <row r="9" spans="2:17" s="31" customFormat="1" ht="22.5">
      <c r="B9" s="238" t="s">
        <v>206</v>
      </c>
      <c r="C9" s="210"/>
      <c r="D9" s="222">
        <v>0.2798</v>
      </c>
      <c r="E9" s="210"/>
      <c r="F9" s="232">
        <v>0.1638</v>
      </c>
      <c r="G9" s="207"/>
      <c r="H9" s="238" t="s">
        <v>221</v>
      </c>
      <c r="I9" s="227" t="s">
        <v>222</v>
      </c>
      <c r="J9" s="249" t="s">
        <v>231</v>
      </c>
      <c r="K9" s="252" t="s">
        <v>231</v>
      </c>
      <c r="L9" s="207"/>
      <c r="M9" s="207"/>
      <c r="N9" s="207"/>
      <c r="O9" s="207"/>
      <c r="P9" s="207"/>
      <c r="Q9" s="207"/>
    </row>
    <row r="10" spans="2:17" s="31" customFormat="1" ht="33.75">
      <c r="B10" s="238" t="s">
        <v>207</v>
      </c>
      <c r="C10" s="210"/>
      <c r="D10" s="223">
        <v>6196</v>
      </c>
      <c r="E10" s="211"/>
      <c r="F10" s="232">
        <v>4346</v>
      </c>
      <c r="G10" s="207"/>
      <c r="H10" s="245" t="s">
        <v>225</v>
      </c>
      <c r="I10" s="227" t="s">
        <v>226</v>
      </c>
      <c r="J10" s="250" t="s">
        <v>237</v>
      </c>
      <c r="K10" s="232" t="s">
        <v>226</v>
      </c>
      <c r="L10" s="207"/>
      <c r="M10" s="207"/>
      <c r="N10" s="207"/>
      <c r="O10" s="207"/>
      <c r="P10" s="207"/>
      <c r="Q10" s="207"/>
    </row>
    <row r="11" spans="2:17" s="31" customFormat="1" ht="22.5">
      <c r="B11" s="238" t="s">
        <v>208</v>
      </c>
      <c r="C11" s="210"/>
      <c r="D11" s="225">
        <v>0.6198</v>
      </c>
      <c r="E11" s="214"/>
      <c r="F11" s="232">
        <v>0.4346</v>
      </c>
      <c r="G11" s="207"/>
      <c r="H11" s="255"/>
      <c r="I11" s="243"/>
      <c r="J11" s="243"/>
      <c r="K11" s="244"/>
      <c r="L11" s="207"/>
      <c r="M11" s="207"/>
      <c r="N11" s="207"/>
      <c r="O11" s="207"/>
      <c r="P11" s="207"/>
      <c r="Q11" s="207"/>
    </row>
    <row r="12" spans="2:17" s="31" customFormat="1" ht="12.75">
      <c r="B12" s="238" t="s">
        <v>209</v>
      </c>
      <c r="C12" s="210"/>
      <c r="D12" s="226">
        <f>D10/D8</f>
        <v>2.2144388849177985</v>
      </c>
      <c r="E12" s="215"/>
      <c r="F12" s="234">
        <f>F10/F8</f>
        <v>2.653235653235653</v>
      </c>
      <c r="G12" s="207"/>
      <c r="H12" s="246" t="s">
        <v>245</v>
      </c>
      <c r="I12" s="227"/>
      <c r="J12" s="248"/>
      <c r="K12" s="232"/>
      <c r="L12" s="207"/>
      <c r="M12" s="207"/>
      <c r="N12" s="207"/>
      <c r="O12" s="207"/>
      <c r="P12" s="207"/>
      <c r="Q12" s="207"/>
    </row>
    <row r="13" spans="2:17" s="31" customFormat="1" ht="22.5">
      <c r="B13" s="238" t="s">
        <v>210</v>
      </c>
      <c r="C13" s="210"/>
      <c r="D13" s="222">
        <v>302.5</v>
      </c>
      <c r="E13" s="210"/>
      <c r="F13" s="232">
        <v>176.6</v>
      </c>
      <c r="G13" s="207"/>
      <c r="H13" s="238" t="s">
        <v>246</v>
      </c>
      <c r="I13" s="227" t="s">
        <v>227</v>
      </c>
      <c r="J13" s="248" t="s">
        <v>228</v>
      </c>
      <c r="K13" s="232" t="s">
        <v>229</v>
      </c>
      <c r="L13" s="207"/>
      <c r="M13" s="207"/>
      <c r="N13" s="207"/>
      <c r="O13" s="207"/>
      <c r="P13" s="207"/>
      <c r="Q13" s="207"/>
    </row>
    <row r="14" spans="2:17" s="31" customFormat="1" ht="22.5">
      <c r="B14" s="238" t="s">
        <v>211</v>
      </c>
      <c r="C14" s="210"/>
      <c r="D14" s="227">
        <v>0.03025</v>
      </c>
      <c r="E14" s="212"/>
      <c r="F14" s="232">
        <v>0.01766</v>
      </c>
      <c r="G14" s="207"/>
      <c r="H14" s="245" t="s">
        <v>230</v>
      </c>
      <c r="I14" s="227"/>
      <c r="J14" s="251">
        <v>-0.11</v>
      </c>
      <c r="K14" s="253">
        <v>1.22</v>
      </c>
      <c r="L14" s="207"/>
      <c r="M14" s="207"/>
      <c r="N14" s="207"/>
      <c r="O14" s="207"/>
      <c r="P14" s="207"/>
      <c r="Q14" s="207"/>
    </row>
    <row r="15" spans="2:17" s="31" customFormat="1" ht="34.5" thickBot="1">
      <c r="B15" s="238" t="s">
        <v>212</v>
      </c>
      <c r="C15" s="210"/>
      <c r="D15" s="227">
        <v>4865</v>
      </c>
      <c r="E15" s="212"/>
      <c r="F15" s="232">
        <v>5030</v>
      </c>
      <c r="G15" s="207"/>
      <c r="H15" s="240" t="s">
        <v>232</v>
      </c>
      <c r="I15" s="247" t="s">
        <v>247</v>
      </c>
      <c r="J15" s="259" t="s">
        <v>250</v>
      </c>
      <c r="K15" s="254" t="s">
        <v>233</v>
      </c>
      <c r="L15" s="207"/>
      <c r="M15" s="207"/>
      <c r="N15" s="207"/>
      <c r="O15" s="207"/>
      <c r="P15" s="207"/>
      <c r="Q15" s="207"/>
    </row>
    <row r="16" spans="2:17" s="31" customFormat="1" ht="12.75">
      <c r="B16" s="241"/>
      <c r="C16" s="242"/>
      <c r="D16" s="243"/>
      <c r="E16" s="243"/>
      <c r="F16" s="244"/>
      <c r="G16" s="207"/>
      <c r="H16" s="207"/>
      <c r="I16" s="208"/>
      <c r="J16" s="208"/>
      <c r="K16" s="207"/>
      <c r="L16" s="207"/>
      <c r="M16" s="207"/>
      <c r="N16" s="207"/>
      <c r="O16" s="207"/>
      <c r="P16" s="207"/>
      <c r="Q16" s="207"/>
    </row>
    <row r="17" spans="2:17" s="31" customFormat="1" ht="22.5">
      <c r="B17" s="239" t="s">
        <v>213</v>
      </c>
      <c r="C17" s="209"/>
      <c r="D17" s="227"/>
      <c r="E17" s="212"/>
      <c r="F17" s="232"/>
      <c r="G17" s="207"/>
      <c r="H17" s="207"/>
      <c r="I17" s="273" t="s">
        <v>258</v>
      </c>
      <c r="J17" s="271"/>
      <c r="K17" s="272"/>
      <c r="L17" s="207"/>
      <c r="M17" s="207"/>
      <c r="N17" s="207"/>
      <c r="O17" s="207"/>
      <c r="P17" s="207"/>
      <c r="Q17" s="207"/>
    </row>
    <row r="18" spans="2:17" s="31" customFormat="1" ht="22.5">
      <c r="B18" s="238" t="s">
        <v>206</v>
      </c>
      <c r="C18" s="210"/>
      <c r="D18" s="227">
        <v>0.2743</v>
      </c>
      <c r="E18" s="212"/>
      <c r="F18" s="232">
        <v>0.1486</v>
      </c>
      <c r="G18" s="207"/>
      <c r="H18" s="207"/>
      <c r="I18" s="270"/>
      <c r="J18" s="208"/>
      <c r="K18" s="207"/>
      <c r="L18" s="207"/>
      <c r="M18" s="207"/>
      <c r="N18" s="207"/>
      <c r="O18" s="207"/>
      <c r="P18" s="207"/>
      <c r="Q18" s="207"/>
    </row>
    <row r="19" spans="2:17" s="31" customFormat="1" ht="12.75">
      <c r="B19" s="238" t="s">
        <v>214</v>
      </c>
      <c r="C19" s="210"/>
      <c r="D19" s="228">
        <f>((D18-D9)/D9)*100</f>
        <v>-1.965689778413154</v>
      </c>
      <c r="E19" s="216"/>
      <c r="F19" s="235">
        <f>((F18-F9)/F9)*100</f>
        <v>-9.279609279609275</v>
      </c>
      <c r="G19" s="207"/>
      <c r="H19" s="207"/>
      <c r="I19" s="208"/>
      <c r="J19" s="208"/>
      <c r="K19" s="207"/>
      <c r="L19" s="207"/>
      <c r="M19" s="207"/>
      <c r="N19" s="207"/>
      <c r="O19" s="207"/>
      <c r="P19" s="207"/>
      <c r="Q19" s="207"/>
    </row>
    <row r="20" spans="2:17" s="31" customFormat="1" ht="22.5">
      <c r="B20" s="238" t="s">
        <v>211</v>
      </c>
      <c r="C20" s="210"/>
      <c r="D20" s="227">
        <v>0.0297</v>
      </c>
      <c r="E20" s="212"/>
      <c r="F20" s="232">
        <v>0.01688</v>
      </c>
      <c r="G20" s="207"/>
      <c r="H20" s="207"/>
      <c r="I20" s="208"/>
      <c r="J20" s="208"/>
      <c r="K20" s="207"/>
      <c r="L20" s="207"/>
      <c r="M20" s="207"/>
      <c r="N20" s="207"/>
      <c r="O20" s="207"/>
      <c r="P20" s="207"/>
      <c r="Q20" s="207"/>
    </row>
    <row r="21" spans="2:17" s="31" customFormat="1" ht="13.5" thickBot="1">
      <c r="B21" s="240" t="s">
        <v>214</v>
      </c>
      <c r="C21" s="219"/>
      <c r="D21" s="229">
        <f>((D20-D14)/D14)*100</f>
        <v>-1.8181818181818128</v>
      </c>
      <c r="E21" s="220"/>
      <c r="F21" s="236">
        <f>((F20-F14)/F14)*100</f>
        <v>-4.4167610419026015</v>
      </c>
      <c r="G21" s="207"/>
      <c r="H21" s="207"/>
      <c r="I21" s="207"/>
      <c r="J21" s="207"/>
      <c r="K21" s="207"/>
      <c r="L21" s="207"/>
      <c r="M21" s="207"/>
      <c r="N21" s="207"/>
      <c r="O21" s="207"/>
      <c r="P21" s="207"/>
      <c r="Q21" s="207"/>
    </row>
    <row r="22" spans="2:17" s="31" customFormat="1" ht="12.75">
      <c r="B22" s="206"/>
      <c r="C22" s="206"/>
      <c r="D22" s="207"/>
      <c r="E22" s="207"/>
      <c r="F22" s="207"/>
      <c r="G22" s="207"/>
      <c r="H22" s="207"/>
      <c r="I22" s="207"/>
      <c r="J22" s="207"/>
      <c r="K22" s="207"/>
      <c r="L22" s="207"/>
      <c r="M22" s="207"/>
      <c r="N22" s="207"/>
      <c r="O22" s="207"/>
      <c r="P22" s="207"/>
      <c r="Q22" s="207"/>
    </row>
    <row r="23" spans="2:17" s="31" customFormat="1" ht="12.75">
      <c r="B23" s="206"/>
      <c r="C23" s="206"/>
      <c r="D23" s="207"/>
      <c r="E23" s="207"/>
      <c r="F23" s="207"/>
      <c r="G23" s="207"/>
      <c r="H23" s="207"/>
      <c r="I23" s="207"/>
      <c r="J23" s="207"/>
      <c r="K23" s="207"/>
      <c r="L23" s="207"/>
      <c r="M23" s="207"/>
      <c r="N23" s="207"/>
      <c r="O23" s="207"/>
      <c r="P23" s="207"/>
      <c r="Q23" s="207"/>
    </row>
    <row r="24" spans="2:17" s="31" customFormat="1" ht="12.75">
      <c r="B24" s="206"/>
      <c r="C24" s="206"/>
      <c r="D24" s="207"/>
      <c r="E24" s="207"/>
      <c r="F24" s="207"/>
      <c r="G24" s="207"/>
      <c r="H24" s="207"/>
      <c r="I24" s="207"/>
      <c r="J24" s="207"/>
      <c r="K24" s="207"/>
      <c r="L24" s="207"/>
      <c r="M24" s="207"/>
      <c r="N24" s="207"/>
      <c r="O24" s="207"/>
      <c r="P24" s="207"/>
      <c r="Q24" s="207"/>
    </row>
    <row r="25" spans="2:17" s="31" customFormat="1" ht="12.75">
      <c r="B25" s="206"/>
      <c r="C25" s="206"/>
      <c r="D25" s="207"/>
      <c r="E25" s="207"/>
      <c r="F25" s="207"/>
      <c r="G25" s="207"/>
      <c r="H25" s="207"/>
      <c r="I25" s="207"/>
      <c r="J25" s="207"/>
      <c r="K25" s="207"/>
      <c r="L25" s="207"/>
      <c r="M25" s="207"/>
      <c r="N25" s="207"/>
      <c r="O25" s="207"/>
      <c r="P25" s="207"/>
      <c r="Q25" s="207"/>
    </row>
    <row r="26" spans="2:17" s="31" customFormat="1" ht="12.75">
      <c r="B26" s="206"/>
      <c r="C26" s="206"/>
      <c r="D26" s="207"/>
      <c r="E26" s="207"/>
      <c r="F26" s="207"/>
      <c r="G26" s="207"/>
      <c r="H26" s="207"/>
      <c r="I26" s="207"/>
      <c r="J26" s="207"/>
      <c r="K26" s="207"/>
      <c r="L26" s="207"/>
      <c r="M26" s="207"/>
      <c r="N26" s="207"/>
      <c r="O26" s="207"/>
      <c r="P26" s="207"/>
      <c r="Q26" s="207"/>
    </row>
    <row r="27" spans="2:17" s="31" customFormat="1" ht="12.75">
      <c r="B27" s="206"/>
      <c r="C27" s="206"/>
      <c r="D27" s="207"/>
      <c r="E27" s="207"/>
      <c r="F27" s="207"/>
      <c r="G27" s="207"/>
      <c r="H27" s="207"/>
      <c r="I27" s="207"/>
      <c r="J27" s="207"/>
      <c r="K27" s="207"/>
      <c r="L27" s="207"/>
      <c r="M27" s="207"/>
      <c r="N27" s="207"/>
      <c r="O27" s="207"/>
      <c r="P27" s="207"/>
      <c r="Q27" s="207"/>
    </row>
    <row r="28" spans="2:17" s="31" customFormat="1" ht="12.75">
      <c r="B28" s="206"/>
      <c r="C28" s="206"/>
      <c r="D28" s="207"/>
      <c r="E28" s="207"/>
      <c r="F28" s="207"/>
      <c r="G28" s="207"/>
      <c r="H28" s="207"/>
      <c r="I28" s="207"/>
      <c r="J28" s="207"/>
      <c r="K28" s="207"/>
      <c r="L28" s="207"/>
      <c r="M28" s="207"/>
      <c r="N28" s="207"/>
      <c r="O28" s="207"/>
      <c r="P28" s="207"/>
      <c r="Q28" s="207"/>
    </row>
    <row r="29" spans="2:17" s="31" customFormat="1" ht="12.75">
      <c r="B29" s="206"/>
      <c r="C29" s="206"/>
      <c r="D29" s="207"/>
      <c r="E29" s="207"/>
      <c r="F29" s="207"/>
      <c r="G29" s="207"/>
      <c r="H29" s="207"/>
      <c r="I29" s="207"/>
      <c r="J29" s="207"/>
      <c r="K29" s="207"/>
      <c r="L29" s="207"/>
      <c r="M29" s="207"/>
      <c r="N29" s="207"/>
      <c r="O29" s="207"/>
      <c r="P29" s="207"/>
      <c r="Q29" s="207"/>
    </row>
    <row r="30" spans="2:17" s="31" customFormat="1" ht="12.75">
      <c r="B30" s="206"/>
      <c r="C30" s="206"/>
      <c r="D30" s="207"/>
      <c r="E30" s="207"/>
      <c r="F30" s="207"/>
      <c r="G30" s="207"/>
      <c r="H30" s="207"/>
      <c r="I30" s="207"/>
      <c r="J30" s="207"/>
      <c r="K30" s="207"/>
      <c r="L30" s="207"/>
      <c r="M30" s="207"/>
      <c r="N30" s="207"/>
      <c r="O30" s="207"/>
      <c r="P30" s="207"/>
      <c r="Q30" s="207"/>
    </row>
    <row r="31" spans="2:17" s="31" customFormat="1" ht="12.75">
      <c r="B31" s="206"/>
      <c r="C31" s="206"/>
      <c r="D31" s="207"/>
      <c r="E31" s="207"/>
      <c r="F31" s="207"/>
      <c r="G31" s="207"/>
      <c r="H31" s="207"/>
      <c r="I31" s="207"/>
      <c r="J31" s="207"/>
      <c r="K31" s="207"/>
      <c r="L31" s="207"/>
      <c r="M31" s="207"/>
      <c r="N31" s="207"/>
      <c r="O31" s="207"/>
      <c r="P31" s="207"/>
      <c r="Q31" s="207"/>
    </row>
    <row r="32" spans="2:17" s="31" customFormat="1" ht="12.75">
      <c r="B32" s="206"/>
      <c r="C32" s="206"/>
      <c r="D32" s="207"/>
      <c r="E32" s="207"/>
      <c r="F32" s="207"/>
      <c r="G32" s="207"/>
      <c r="H32" s="207"/>
      <c r="I32" s="207"/>
      <c r="J32" s="207"/>
      <c r="K32" s="207"/>
      <c r="L32" s="207"/>
      <c r="M32" s="207"/>
      <c r="N32" s="207"/>
      <c r="O32" s="207"/>
      <c r="P32" s="207"/>
      <c r="Q32" s="207"/>
    </row>
    <row r="33" spans="2:17" s="31" customFormat="1" ht="12.75">
      <c r="B33" s="206"/>
      <c r="C33" s="206"/>
      <c r="D33" s="207"/>
      <c r="E33" s="207"/>
      <c r="F33" s="207"/>
      <c r="G33" s="207"/>
      <c r="H33" s="207"/>
      <c r="I33" s="207"/>
      <c r="J33" s="207"/>
      <c r="K33" s="207"/>
      <c r="L33" s="207"/>
      <c r="M33" s="207"/>
      <c r="N33" s="207"/>
      <c r="O33" s="207"/>
      <c r="P33" s="207"/>
      <c r="Q33" s="207"/>
    </row>
    <row r="34" spans="2:17" s="31" customFormat="1" ht="12.75">
      <c r="B34" s="206"/>
      <c r="C34" s="206"/>
      <c r="D34" s="207"/>
      <c r="E34" s="207"/>
      <c r="F34" s="207"/>
      <c r="G34" s="207"/>
      <c r="H34"/>
      <c r="I34"/>
      <c r="J34"/>
      <c r="K34"/>
      <c r="L34" s="207"/>
      <c r="M34" s="207"/>
      <c r="N34" s="207"/>
      <c r="O34" s="207"/>
      <c r="P34" s="207"/>
      <c r="Q34" s="207"/>
    </row>
  </sheetData>
  <sheetProtection password="E5E3" sheet="1" objects="1" scenarios="1"/>
  <hyperlinks>
    <hyperlink ref="I17" r:id="rId1" display="A web page documenting these results is here."/>
  </hyperlinks>
  <printOptions/>
  <pageMargins left="0.75" right="0.75" top="1" bottom="1" header="0.5" footer="0.5"/>
  <pageSetup horizontalDpi="360" verticalDpi="36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Guy</cp:lastModifiedBy>
  <cp:lastPrinted>2005-10-31T14:11:11Z</cp:lastPrinted>
  <dcterms:created xsi:type="dcterms:W3CDTF">1996-10-14T23:33:28Z</dcterms:created>
  <dcterms:modified xsi:type="dcterms:W3CDTF">2005-11-20T20:40:21Z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1114796001</vt:i4>
  </property>
  <property fmtid="{D5CDD505-2E9C-101B-9397-08002B2CF9AE}" pid="4" name="_EmailSubject">
    <vt:lpwstr>SPREADSHEET</vt:lpwstr>
  </property>
  <property fmtid="{D5CDD505-2E9C-101B-9397-08002B2CF9AE}" pid="5" name="_AuthorEmail">
    <vt:lpwstr>RICHARD.STUART@woodside.com.au</vt:lpwstr>
  </property>
  <property fmtid="{D5CDD505-2E9C-101B-9397-08002B2CF9AE}" pid="6" name="_AuthorEmailDisplayName">
    <vt:lpwstr>Stuart, Richard R.</vt:lpwstr>
  </property>
  <property fmtid="{D5CDD505-2E9C-101B-9397-08002B2CF9AE}" pid="7" name="_PreviousAdHocReviewCycleID">
    <vt:i4>-244124246</vt:i4>
  </property>
  <property fmtid="{D5CDD505-2E9C-101B-9397-08002B2CF9AE}" pid="8" name="_ReviewingToolsShownOnce">
    <vt:lpwstr/>
  </property>
</Properties>
</file>